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060" activeTab="1"/>
  </bookViews>
  <sheets>
    <sheet name="график уч процесса" sheetId="1" r:id="rId1"/>
    <sheet name="Учебный план " sheetId="2" r:id="rId2"/>
  </sheets>
  <definedNames>
    <definedName name="_xlnm.Print_Area" localSheetId="1">'Учебный план '!$A$1:$AB$80</definedName>
  </definedNames>
  <calcPr fullCalcOnLoad="1"/>
</workbook>
</file>

<file path=xl/sharedStrings.xml><?xml version="1.0" encoding="utf-8"?>
<sst xmlns="http://schemas.openxmlformats.org/spreadsheetml/2006/main" count="294" uniqueCount="170">
  <si>
    <t>Курс</t>
  </si>
  <si>
    <t>П</t>
  </si>
  <si>
    <t>Каникулы</t>
  </si>
  <si>
    <t>К</t>
  </si>
  <si>
    <t>Всего</t>
  </si>
  <si>
    <t>№</t>
  </si>
  <si>
    <t>Распределение по курсам и семестрам</t>
  </si>
  <si>
    <t>Сам. работа</t>
  </si>
  <si>
    <t>1 курс</t>
  </si>
  <si>
    <t>Лекций</t>
  </si>
  <si>
    <t>Лабораторных</t>
  </si>
  <si>
    <t>Практических</t>
  </si>
  <si>
    <t>2 курс</t>
  </si>
  <si>
    <t>3 курс</t>
  </si>
  <si>
    <t>Название дисциплины</t>
  </si>
  <si>
    <t>Б.1.1. Базовая часть</t>
  </si>
  <si>
    <t>Б.1.2. Вариативная часть</t>
  </si>
  <si>
    <t>Б.1.1.1</t>
  </si>
  <si>
    <t>Б.1.2.3</t>
  </si>
  <si>
    <t>Б.1.2.4</t>
  </si>
  <si>
    <t>Б.2.1.2</t>
  </si>
  <si>
    <t>Коды компетенций</t>
  </si>
  <si>
    <t xml:space="preserve"> 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</si>
  <si>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</si>
  <si>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</si>
  <si>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</si>
  <si>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</si>
  <si>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</si>
  <si>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</si>
  <si>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</si>
  <si>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</si>
  <si>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</si>
  <si>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</si>
  <si>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</si>
  <si>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</si>
  <si>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III. Сводные данные по бюджету времени (в неделях)</t>
  </si>
  <si>
    <t>Всего:</t>
  </si>
  <si>
    <t>недель</t>
  </si>
  <si>
    <t xml:space="preserve"> </t>
  </si>
  <si>
    <t>Итого:</t>
  </si>
  <si>
    <t>Название практики</t>
  </si>
  <si>
    <t>Сем.</t>
  </si>
  <si>
    <t>Нед.</t>
  </si>
  <si>
    <t>код</t>
  </si>
  <si>
    <t>ЗЕТ</t>
  </si>
  <si>
    <t>Э</t>
  </si>
  <si>
    <t>В</t>
  </si>
  <si>
    <t>Осенний сем</t>
  </si>
  <si>
    <t>Весенний сем</t>
  </si>
  <si>
    <t>Итоговая аттеста-ция</t>
  </si>
  <si>
    <t>нед</t>
  </si>
  <si>
    <t>Иностранный язык</t>
  </si>
  <si>
    <t>Часов в семестре</t>
  </si>
  <si>
    <t>всего часов</t>
  </si>
  <si>
    <t>Всего на дисциплину</t>
  </si>
  <si>
    <t>Диф. зачет</t>
  </si>
  <si>
    <t>Зачет</t>
  </si>
  <si>
    <t>ИТОГО Б.1:</t>
  </si>
  <si>
    <t>ИТОГО Б.2:</t>
  </si>
  <si>
    <t>ИТОГО Б.3:</t>
  </si>
  <si>
    <t xml:space="preserve">Количество экзаменов </t>
  </si>
  <si>
    <t>сем</t>
  </si>
  <si>
    <t>Б.1.1.2</t>
  </si>
  <si>
    <t>+</t>
  </si>
  <si>
    <t>Б.1.2.1</t>
  </si>
  <si>
    <t>Б.1.2.2</t>
  </si>
  <si>
    <t>История и философия науки</t>
  </si>
  <si>
    <t>Информационно-коммуникационные технологии в научных исследованиях</t>
  </si>
  <si>
    <t>Педагогическая практика</t>
  </si>
  <si>
    <t>Б.2.1.1</t>
  </si>
  <si>
    <t xml:space="preserve">Всего </t>
  </si>
  <si>
    <t>Исторические науки и археология</t>
  </si>
  <si>
    <t>46.06.01</t>
  </si>
  <si>
    <t>Современные проблемы и методы исследования в области  этнологии и антропологии</t>
  </si>
  <si>
    <t>Н</t>
  </si>
  <si>
    <t>П – педагогическая практика</t>
  </si>
  <si>
    <t>Теоретическое обучение и НИР</t>
  </si>
  <si>
    <t>Г</t>
  </si>
  <si>
    <t>Этнология, этнография и антропология</t>
  </si>
  <si>
    <t>Педагогическая  практика</t>
  </si>
  <si>
    <t>Экзамен</t>
  </si>
  <si>
    <t>Форма промежуточной аттестации (семестр)</t>
  </si>
  <si>
    <t xml:space="preserve">Б.3.1 </t>
  </si>
  <si>
    <t>ОПК-1</t>
  </si>
  <si>
    <t>II. Календарный учебный график</t>
  </si>
  <si>
    <t>Г - государственная итоговая аттестация</t>
  </si>
  <si>
    <t>Э - экзаменационная сессия</t>
  </si>
  <si>
    <t>Государственная итоговая аттестация</t>
  </si>
  <si>
    <t>УТВЕРЖДЕН</t>
  </si>
  <si>
    <t xml:space="preserve">Протоколом заседания ученого совета </t>
  </si>
  <si>
    <t>ФГБОУ ВПО "ПГУ им. Шолом-Алейхема"</t>
  </si>
  <si>
    <t>наименование направления подготовки</t>
  </si>
  <si>
    <t>направленность</t>
  </si>
  <si>
    <t>Квалификация  - Исследователь. Преподаватель-исследователь</t>
  </si>
  <si>
    <t>по направлению подготовки</t>
  </si>
  <si>
    <t xml:space="preserve">Всего в семестре </t>
  </si>
  <si>
    <t>Консультаций</t>
  </si>
  <si>
    <t>Блок 1. Дисциплины (модули)</t>
  </si>
  <si>
    <t>Б.1.3 Дисциплины по выбору</t>
  </si>
  <si>
    <t>Б.1.3.1</t>
  </si>
  <si>
    <t>Методология подготовки и написания диссертации / Защита интеллектуальной собственности и патентоведение</t>
  </si>
  <si>
    <t>Блок 2. Практики</t>
  </si>
  <si>
    <t>Б.2.1. Вариативная часть</t>
  </si>
  <si>
    <t>Б.3.1. Вариативная часть</t>
  </si>
  <si>
    <t>ИТОГО Б.2 и Б.3:</t>
  </si>
  <si>
    <t>Блок 4. Государственная итоговая аттестация</t>
  </si>
  <si>
    <t>ИТОГО Б.4:</t>
  </si>
  <si>
    <t>Факультативы</t>
  </si>
  <si>
    <t xml:space="preserve">Ф.1 </t>
  </si>
  <si>
    <t>Методы статистической обработки и анализа материалов исследования</t>
  </si>
  <si>
    <t>ИТОГО Ф.:</t>
  </si>
  <si>
    <t>ИТОГО</t>
  </si>
  <si>
    <t xml:space="preserve">Количество диф. зачетов </t>
  </si>
  <si>
    <t xml:space="preserve">Количество зачетов </t>
  </si>
  <si>
    <t>Б.4.1. Базовая часть</t>
  </si>
  <si>
    <t>IV. Практики</t>
  </si>
  <si>
    <t>VI. Факультативы</t>
  </si>
  <si>
    <t>VII. Государственная итоговая аттестация</t>
  </si>
  <si>
    <t xml:space="preserve">Название </t>
  </si>
  <si>
    <t>Зет.</t>
  </si>
  <si>
    <t>Н.Г. Баженова</t>
  </si>
  <si>
    <t>Педагогическое мастерство и развитие профессиональной компетентности преподавателя высшей школы</t>
  </si>
  <si>
    <t>Б.4.1.1.</t>
  </si>
  <si>
    <t>Б.4.1.2.</t>
  </si>
  <si>
    <t>Минобрнауки России</t>
  </si>
  <si>
    <t>"Приамурский государственный университет имени Шолом-Алейхема"</t>
  </si>
  <si>
    <t>программы подготовки научно-педагогических кадров в аспирантуре</t>
  </si>
  <si>
    <r>
      <t xml:space="preserve">год набора </t>
    </r>
    <r>
      <rPr>
        <b/>
        <sz val="12"/>
        <color indexed="8"/>
        <rFont val="Times New Roman"/>
        <family val="1"/>
      </rPr>
      <t>2016</t>
    </r>
  </si>
  <si>
    <t>Форма обучения очная</t>
  </si>
  <si>
    <r>
      <t xml:space="preserve">Нормативный срок обучения - </t>
    </r>
    <r>
      <rPr>
        <b/>
        <sz val="10.5"/>
        <rFont val="Arial Cyr"/>
        <family val="0"/>
      </rPr>
      <t xml:space="preserve"> </t>
    </r>
    <r>
      <rPr>
        <sz val="10.5"/>
        <rFont val="Arial Cyr"/>
        <family val="0"/>
      </rPr>
      <t xml:space="preserve">3 года </t>
    </r>
  </si>
  <si>
    <t>(указывается в соответствии с ФГОС ВО)</t>
  </si>
  <si>
    <t>В часах</t>
  </si>
  <si>
    <t>Контактная работа обучающихся с преподавателем (аудиторные)</t>
  </si>
  <si>
    <t>УК-1-5, ОПК-1, ПК-1-7</t>
  </si>
  <si>
    <t>Блок 3. Научные исследования</t>
  </si>
  <si>
    <t xml:space="preserve">  </t>
  </si>
  <si>
    <t>Ректор университета</t>
  </si>
  <si>
    <t>Проректор по УР</t>
  </si>
  <si>
    <t>Е.О. Клинская</t>
  </si>
  <si>
    <t>Начальник УМУ</t>
  </si>
  <si>
    <t>Л.М. Изосимова</t>
  </si>
  <si>
    <t>Декан факультета</t>
  </si>
  <si>
    <t>Н.Г. Богаченко</t>
  </si>
  <si>
    <t xml:space="preserve">Зав. кафедрой </t>
  </si>
  <si>
    <t>П.В. Примак</t>
  </si>
  <si>
    <t>Экзамена-ционная сессия</t>
  </si>
  <si>
    <t>Педагоги-ческая практика</t>
  </si>
  <si>
    <t>Представление научного доклада об основных результатах подготовленной научно-квалификационной работы (диссертации)</t>
  </si>
  <si>
    <t>федеральное государственное бюджетное образовательное учреждение высшего образования</t>
  </si>
  <si>
    <t>Дата актуализации 26.09.2017</t>
  </si>
  <si>
    <t>ОПК-1, ПК-7</t>
  </si>
  <si>
    <t>УК-1, 2, ПК-5 / УК-1, ОПК-1, ПК-5</t>
  </si>
  <si>
    <t xml:space="preserve">Практика по получению профессиональных умений и опыта профессиональной деятельности </t>
  </si>
  <si>
    <t>Выходные и праздничные дни</t>
  </si>
  <si>
    <t>Теоретическое обучение</t>
  </si>
  <si>
    <t>Экзаменационные сессии</t>
  </si>
  <si>
    <t>Рассмотрено на заседании Общего собрания НПР и обучающихся факультета филологии, истории и журналистики, протокол № 01 от 19.09.2017 г.</t>
  </si>
  <si>
    <t>В - выходные и праздничные дни</t>
  </si>
  <si>
    <t xml:space="preserve">Н - практика по получению профессиональных умений </t>
  </si>
  <si>
    <t>Рассмотрено на заседании кафедры истории, архивоведения и правовых учений, протокол № 01 от 04.09.2017 г.</t>
  </si>
  <si>
    <t>V. Научно-исследовательская деятельность</t>
  </si>
  <si>
    <t>от "26" апреля 2016 г. № 07</t>
  </si>
  <si>
    <t xml:space="preserve"> и опыта профессиональной деятельности</t>
  </si>
  <si>
    <t>УК-1-5, ОПК-1, 2,  ПК-1-7</t>
  </si>
  <si>
    <t>УК-5, ОПК-2, ПК-2</t>
  </si>
  <si>
    <t xml:space="preserve"> УК-1-5, ОПК-1, ПК-1-7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</si>
  <si>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</si>
  <si>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Подготовка к сдаче и сдача государственного экзамена</t>
  </si>
  <si>
    <t>УК-2, ОПК-1</t>
  </si>
  <si>
    <t>УК-4, ОПК-1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</si>
</sst>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7.8"/>
      <color indexed="12"/>
      <name val="Arial Cyr"/>
      <family val="0"/>
    </font>
    <font>
      <u val="single"/>
      <sz val="7.8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8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0.5"/>
      <name val="Arial Cyr"/>
      <family val="0"/>
    </font>
    <font>
      <u val="single"/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.5"/>
      <name val="Arial Cyr"/>
      <family val="0"/>
    </font>
    <font>
      <sz val="10.5"/>
      <color indexed="8"/>
      <name val="Times New Roman"/>
      <family val="1"/>
    </font>
    <font>
      <i/>
      <sz val="10.5"/>
      <name val="Arial Cyr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10"/>
      <name val="Arial Cyr"/>
      <family val="0"/>
    </font>
    <font>
      <b/>
      <i/>
      <sz val="10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.5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3" applyFont="1" applyFill="1" applyAlignment="1">
      <alignment horizontal="center"/>
      <protection/>
    </xf>
    <xf numFmtId="0" fontId="0" fillId="0" borderId="0" xfId="53" applyFill="1" applyBorder="1">
      <alignment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Continuous"/>
      <protection/>
    </xf>
    <xf numFmtId="0" fontId="0" fillId="0" borderId="0" xfId="53" applyFill="1" applyAlignment="1" applyProtection="1">
      <alignment horizontal="center"/>
      <protection locked="0"/>
    </xf>
    <xf numFmtId="0" fontId="6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0" applyFill="1" applyAlignment="1">
      <alignment/>
    </xf>
    <xf numFmtId="0" fontId="0" fillId="0" borderId="0" xfId="53" applyFill="1" applyAlignment="1">
      <alignment horizontal="right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top" shrinkToFit="1"/>
    </xf>
    <xf numFmtId="0" fontId="0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5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63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16" fillId="0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4" fillId="0" borderId="0" xfId="53" applyFont="1" applyFill="1" applyAlignment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 applyProtection="1">
      <alignment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textRotation="90"/>
    </xf>
    <xf numFmtId="0" fontId="14" fillId="0" borderId="17" xfId="0" applyFont="1" applyFill="1" applyBorder="1" applyAlignment="1">
      <alignment horizontal="center" textRotation="90"/>
    </xf>
    <xf numFmtId="0" fontId="14" fillId="0" borderId="18" xfId="0" applyFont="1" applyFill="1" applyBorder="1" applyAlignment="1">
      <alignment textRotation="90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6" borderId="21" xfId="0" applyFont="1" applyFill="1" applyBorder="1" applyAlignment="1">
      <alignment vertical="center"/>
    </xf>
    <xf numFmtId="1" fontId="19" fillId="11" borderId="23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/>
    </xf>
    <xf numFmtId="0" fontId="14" fillId="6" borderId="21" xfId="0" applyFont="1" applyFill="1" applyBorder="1" applyAlignment="1">
      <alignment horizontal="right" vertical="center"/>
    </xf>
    <xf numFmtId="0" fontId="14" fillId="6" borderId="14" xfId="0" applyFont="1" applyFill="1" applyBorder="1" applyAlignment="1">
      <alignment horizontal="right" vertical="center"/>
    </xf>
    <xf numFmtId="0" fontId="19" fillId="6" borderId="22" xfId="0" applyFont="1" applyFill="1" applyBorder="1" applyAlignment="1">
      <alignment horizontal="left" vertical="center"/>
    </xf>
    <xf numFmtId="1" fontId="19" fillId="0" borderId="23" xfId="0" applyNumberFormat="1" applyFont="1" applyFill="1" applyBorder="1" applyAlignment="1">
      <alignment horizontal="left" vertical="center"/>
    </xf>
    <xf numFmtId="0" fontId="14" fillId="35" borderId="15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36" borderId="22" xfId="0" applyFont="1" applyFill="1" applyBorder="1" applyAlignment="1">
      <alignment horizontal="right" vertical="center"/>
    </xf>
    <xf numFmtId="1" fontId="14" fillId="0" borderId="23" xfId="0" applyNumberFormat="1" applyFont="1" applyFill="1" applyBorder="1" applyAlignment="1">
      <alignment horizontal="left" vertical="center"/>
    </xf>
    <xf numFmtId="1" fontId="14" fillId="0" borderId="21" xfId="0" applyNumberFormat="1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vertical="center"/>
    </xf>
    <xf numFmtId="0" fontId="14" fillId="35" borderId="15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4" xfId="0" applyFont="1" applyFill="1" applyBorder="1" applyAlignment="1">
      <alignment/>
    </xf>
    <xf numFmtId="0" fontId="19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vertical="center"/>
    </xf>
    <xf numFmtId="0" fontId="19" fillId="6" borderId="26" xfId="0" applyFont="1" applyFill="1" applyBorder="1" applyAlignment="1">
      <alignment vertical="center"/>
    </xf>
    <xf numFmtId="0" fontId="19" fillId="6" borderId="20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35" borderId="27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wrapText="1"/>
    </xf>
    <xf numFmtId="0" fontId="14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36" borderId="3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wrapText="1"/>
    </xf>
    <xf numFmtId="0" fontId="23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wrapText="1"/>
    </xf>
    <xf numFmtId="0" fontId="24" fillId="0" borderId="1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0" fontId="19" fillId="6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19" fillId="11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14" fillId="6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6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2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11" borderId="25" xfId="0" applyFont="1" applyFill="1" applyBorder="1" applyAlignment="1">
      <alignment horizontal="center"/>
    </xf>
    <xf numFmtId="1" fontId="14" fillId="6" borderId="19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/>
    </xf>
    <xf numFmtId="0" fontId="19" fillId="0" borderId="31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4" fillId="11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0" borderId="43" xfId="0" applyFont="1" applyFill="1" applyBorder="1" applyAlignment="1">
      <alignment/>
    </xf>
    <xf numFmtId="0" fontId="14" fillId="0" borderId="44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6" borderId="43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11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/>
    </xf>
    <xf numFmtId="0" fontId="14" fillId="35" borderId="47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1" fillId="11" borderId="2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wrapText="1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textRotation="255" shrinkToFi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textRotation="255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9" fillId="0" borderId="67" xfId="0" applyFont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shrinkToFit="1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horizontal="left" vertical="center"/>
    </xf>
    <xf numFmtId="0" fontId="14" fillId="0" borderId="0" xfId="55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74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9" fillId="0" borderId="82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9" fillId="0" borderId="84" xfId="0" applyFont="1" applyBorder="1" applyAlignment="1">
      <alignment vertical="center"/>
    </xf>
    <xf numFmtId="0" fontId="19" fillId="0" borderId="85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0" fillId="0" borderId="16" xfId="0" applyFont="1" applyFill="1" applyBorder="1" applyAlignment="1">
      <alignment horizontal="center" textRotation="90"/>
    </xf>
    <xf numFmtId="0" fontId="14" fillId="0" borderId="18" xfId="0" applyFont="1" applyFill="1" applyBorder="1" applyAlignment="1">
      <alignment horizontal="center" textRotation="90"/>
    </xf>
    <xf numFmtId="0" fontId="0" fillId="0" borderId="80" xfId="0" applyFont="1" applyFill="1" applyBorder="1" applyAlignment="1">
      <alignment horizontal="center" textRotation="90"/>
    </xf>
    <xf numFmtId="0" fontId="14" fillId="0" borderId="81" xfId="0" applyFont="1" applyFill="1" applyBorder="1" applyAlignment="1">
      <alignment textRotation="90"/>
    </xf>
    <xf numFmtId="0" fontId="14" fillId="0" borderId="81" xfId="0" applyFont="1" applyFill="1" applyBorder="1" applyAlignment="1">
      <alignment horizontal="center" textRotation="90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0" borderId="3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9" fillId="33" borderId="0" xfId="53" applyFont="1" applyFill="1">
      <alignment/>
      <protection/>
    </xf>
    <xf numFmtId="0" fontId="14" fillId="0" borderId="36" xfId="0" applyFont="1" applyFill="1" applyBorder="1" applyAlignment="1">
      <alignment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89" xfId="0" applyFont="1" applyBorder="1" applyAlignment="1">
      <alignment vertical="center" wrapText="1"/>
    </xf>
    <xf numFmtId="0" fontId="22" fillId="0" borderId="90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33" borderId="0" xfId="55" applyFont="1" applyFill="1" applyBorder="1">
      <alignment/>
      <protection/>
    </xf>
    <xf numFmtId="0" fontId="14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19" fillId="11" borderId="23" xfId="0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11" borderId="45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vertical="center"/>
    </xf>
    <xf numFmtId="0" fontId="14" fillId="0" borderId="94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94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36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11" borderId="23" xfId="0" applyFont="1" applyFill="1" applyBorder="1" applyAlignment="1">
      <alignment horizontal="right" vertical="center"/>
    </xf>
    <xf numFmtId="1" fontId="14" fillId="6" borderId="22" xfId="0" applyNumberFormat="1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6" borderId="19" xfId="0" applyFont="1" applyFill="1" applyBorder="1" applyAlignment="1">
      <alignment horizontal="right" vertical="center"/>
    </xf>
    <xf numFmtId="0" fontId="14" fillId="11" borderId="25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/>
    </xf>
    <xf numFmtId="0" fontId="14" fillId="6" borderId="26" xfId="0" applyFont="1" applyFill="1" applyBorder="1" applyAlignment="1">
      <alignment horizontal="right" vertical="center"/>
    </xf>
    <xf numFmtId="1" fontId="14" fillId="6" borderId="20" xfId="0" applyNumberFormat="1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vertical="center"/>
    </xf>
    <xf numFmtId="0" fontId="14" fillId="36" borderId="20" xfId="0" applyFont="1" applyFill="1" applyBorder="1" applyAlignment="1">
      <alignment vertical="center"/>
    </xf>
    <xf numFmtId="0" fontId="14" fillId="0" borderId="96" xfId="0" applyFont="1" applyBorder="1" applyAlignment="1">
      <alignment vertical="center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textRotation="90"/>
    </xf>
    <xf numFmtId="0" fontId="14" fillId="0" borderId="99" xfId="0" applyFont="1" applyFill="1" applyBorder="1" applyAlignment="1">
      <alignment horizontal="center" vertical="center" textRotation="90"/>
    </xf>
    <xf numFmtId="0" fontId="19" fillId="0" borderId="100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03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11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18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14" fillId="0" borderId="63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14" fillId="0" borderId="125" xfId="0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2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9" fillId="0" borderId="128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center" vertical="center" wrapText="1"/>
    </xf>
    <xf numFmtId="0" fontId="19" fillId="0" borderId="130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 vertical="center" wrapText="1"/>
    </xf>
    <xf numFmtId="0" fontId="19" fillId="0" borderId="132" xfId="0" applyFont="1" applyBorder="1" applyAlignment="1">
      <alignment horizontal="center" vertical="center" wrapText="1"/>
    </xf>
    <xf numFmtId="0" fontId="19" fillId="0" borderId="133" xfId="0" applyFont="1" applyBorder="1" applyAlignment="1">
      <alignment horizontal="center" vertical="center" wrapText="1"/>
    </xf>
    <xf numFmtId="0" fontId="19" fillId="0" borderId="134" xfId="0" applyFont="1" applyBorder="1" applyAlignment="1">
      <alignment vertical="center"/>
    </xf>
    <xf numFmtId="0" fontId="19" fillId="0" borderId="135" xfId="0" applyFont="1" applyBorder="1" applyAlignment="1">
      <alignment vertical="center"/>
    </xf>
    <xf numFmtId="0" fontId="19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9" fillId="0" borderId="97" xfId="0" applyFont="1" applyBorder="1" applyAlignment="1">
      <alignment vertical="center"/>
    </xf>
    <xf numFmtId="0" fontId="19" fillId="0" borderId="136" xfId="0" applyFont="1" applyBorder="1" applyAlignment="1">
      <alignment vertical="center"/>
    </xf>
    <xf numFmtId="0" fontId="19" fillId="0" borderId="137" xfId="0" applyFont="1" applyBorder="1" applyAlignment="1">
      <alignment vertical="center"/>
    </xf>
    <xf numFmtId="0" fontId="19" fillId="0" borderId="138" xfId="0" applyFont="1" applyBorder="1" applyAlignment="1">
      <alignment vertical="center"/>
    </xf>
    <xf numFmtId="0" fontId="14" fillId="0" borderId="13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13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left" wrapText="1"/>
    </xf>
    <xf numFmtId="0" fontId="0" fillId="0" borderId="141" xfId="0" applyBorder="1" applyAlignment="1">
      <alignment/>
    </xf>
    <xf numFmtId="0" fontId="0" fillId="0" borderId="33" xfId="0" applyBorder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3" xfId="0" applyFont="1" applyBorder="1" applyAlignment="1">
      <alignment horizontal="left" wrapText="1"/>
    </xf>
    <xf numFmtId="0" fontId="0" fillId="0" borderId="144" xfId="0" applyBorder="1" applyAlignment="1">
      <alignment/>
    </xf>
    <xf numFmtId="0" fontId="0" fillId="0" borderId="45" xfId="0" applyBorder="1" applyAlignment="1">
      <alignment/>
    </xf>
    <xf numFmtId="0" fontId="14" fillId="0" borderId="46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9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wrapText="1"/>
    </xf>
    <xf numFmtId="0" fontId="14" fillId="0" borderId="141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96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143" xfId="0" applyFont="1" applyBorder="1" applyAlignment="1">
      <alignment horizontal="center"/>
    </xf>
    <xf numFmtId="0" fontId="14" fillId="0" borderId="144" xfId="0" applyFont="1" applyBorder="1" applyAlignment="1">
      <alignment horizontal="center"/>
    </xf>
    <xf numFmtId="0" fontId="19" fillId="0" borderId="150" xfId="0" applyFont="1" applyBorder="1" applyAlignment="1">
      <alignment horizontal="center" vertical="center" wrapText="1"/>
    </xf>
    <xf numFmtId="0" fontId="19" fillId="0" borderId="151" xfId="0" applyFont="1" applyBorder="1" applyAlignment="1">
      <alignment horizontal="center" vertical="center" wrapText="1"/>
    </xf>
    <xf numFmtId="0" fontId="19" fillId="0" borderId="152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154" xfId="0" applyFont="1" applyBorder="1" applyAlignment="1">
      <alignment horizontal="center"/>
    </xf>
    <xf numFmtId="0" fontId="14" fillId="0" borderId="155" xfId="0" applyFont="1" applyBorder="1" applyAlignment="1">
      <alignment horizontal="center"/>
    </xf>
    <xf numFmtId="0" fontId="14" fillId="0" borderId="156" xfId="0" applyFont="1" applyBorder="1" applyAlignment="1">
      <alignment horizontal="center"/>
    </xf>
    <xf numFmtId="0" fontId="14" fillId="0" borderId="157" xfId="0" applyFont="1" applyBorder="1" applyAlignment="1">
      <alignment horizontal="center"/>
    </xf>
    <xf numFmtId="0" fontId="14" fillId="0" borderId="158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2" fillId="0" borderId="121" xfId="0" applyFont="1" applyBorder="1" applyAlignment="1">
      <alignment horizontal="center"/>
    </xf>
    <xf numFmtId="0" fontId="22" fillId="0" borderId="159" xfId="0" applyFont="1" applyBorder="1" applyAlignment="1">
      <alignment horizontal="center"/>
    </xf>
    <xf numFmtId="0" fontId="22" fillId="0" borderId="160" xfId="0" applyFont="1" applyBorder="1" applyAlignment="1">
      <alignment horizontal="center"/>
    </xf>
    <xf numFmtId="0" fontId="22" fillId="0" borderId="109" xfId="0" applyFont="1" applyBorder="1" applyAlignment="1">
      <alignment horizontal="center"/>
    </xf>
    <xf numFmtId="0" fontId="19" fillId="0" borderId="161" xfId="0" applyFont="1" applyBorder="1" applyAlignment="1">
      <alignment horizontal="center" vertical="top"/>
    </xf>
    <xf numFmtId="0" fontId="19" fillId="0" borderId="162" xfId="0" applyFont="1" applyBorder="1" applyAlignment="1">
      <alignment horizontal="center" vertical="top"/>
    </xf>
    <xf numFmtId="0" fontId="19" fillId="0" borderId="163" xfId="0" applyFont="1" applyBorder="1" applyAlignment="1">
      <alignment horizontal="center" vertical="top"/>
    </xf>
    <xf numFmtId="0" fontId="22" fillId="0" borderId="164" xfId="0" applyFont="1" applyBorder="1" applyAlignment="1">
      <alignment horizontal="center"/>
    </xf>
    <xf numFmtId="0" fontId="22" fillId="0" borderId="115" xfId="0" applyFont="1" applyBorder="1" applyAlignment="1">
      <alignment horizontal="center"/>
    </xf>
    <xf numFmtId="0" fontId="22" fillId="0" borderId="150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2" fillId="0" borderId="152" xfId="0" applyFont="1" applyBorder="1" applyAlignment="1">
      <alignment horizontal="center"/>
    </xf>
    <xf numFmtId="0" fontId="22" fillId="0" borderId="165" xfId="0" applyFont="1" applyBorder="1" applyAlignment="1">
      <alignment horizontal="center"/>
    </xf>
    <xf numFmtId="0" fontId="22" fillId="0" borderId="156" xfId="0" applyFont="1" applyBorder="1" applyAlignment="1">
      <alignment horizontal="center"/>
    </xf>
    <xf numFmtId="0" fontId="22" fillId="0" borderId="140" xfId="0" applyFont="1" applyBorder="1" applyAlignment="1">
      <alignment horizontal="center"/>
    </xf>
    <xf numFmtId="0" fontId="22" fillId="0" borderId="141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19" fillId="0" borderId="167" xfId="0" applyFont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48" xfId="0" applyFont="1" applyFill="1" applyBorder="1" applyAlignment="1">
      <alignment horizontal="center" vertical="center" wrapText="1"/>
    </xf>
    <xf numFmtId="0" fontId="14" fillId="0" borderId="149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9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97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0" xfId="53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4" fillId="0" borderId="16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44" xfId="0" applyFont="1" applyBorder="1" applyAlignment="1">
      <alignment horizontal="center" textRotation="90"/>
    </xf>
    <xf numFmtId="49" fontId="10" fillId="0" borderId="146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textRotation="90"/>
    </xf>
    <xf numFmtId="0" fontId="14" fillId="0" borderId="47" xfId="0" applyFont="1" applyBorder="1" applyAlignment="1">
      <alignment horizontal="center" textRotation="90"/>
    </xf>
    <xf numFmtId="0" fontId="14" fillId="0" borderId="2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43" xfId="0" applyFont="1" applyBorder="1" applyAlignment="1">
      <alignment horizontal="center" textRotation="90"/>
    </xf>
    <xf numFmtId="0" fontId="14" fillId="0" borderId="13" xfId="0" applyFont="1" applyBorder="1" applyAlignment="1">
      <alignment horizontal="center" textRotation="90"/>
    </xf>
    <xf numFmtId="0" fontId="14" fillId="0" borderId="34" xfId="0" applyFont="1" applyBorder="1" applyAlignment="1">
      <alignment horizontal="center" textRotation="90"/>
    </xf>
    <xf numFmtId="0" fontId="14" fillId="0" borderId="46" xfId="0" applyFont="1" applyBorder="1" applyAlignment="1">
      <alignment horizontal="center" textRotation="90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 textRotation="90"/>
    </xf>
    <xf numFmtId="0" fontId="14" fillId="0" borderId="33" xfId="0" applyFont="1" applyBorder="1" applyAlignment="1">
      <alignment horizontal="center" textRotation="90"/>
    </xf>
    <xf numFmtId="0" fontId="14" fillId="0" borderId="45" xfId="0" applyFont="1" applyBorder="1" applyAlignment="1">
      <alignment horizontal="center" textRotation="90"/>
    </xf>
    <xf numFmtId="0" fontId="26" fillId="0" borderId="13" xfId="0" applyFont="1" applyBorder="1" applyAlignment="1">
      <alignment horizontal="center" textRotation="90" wrapText="1" shrinkToFit="1"/>
    </xf>
    <xf numFmtId="0" fontId="26" fillId="0" borderId="34" xfId="0" applyFont="1" applyBorder="1" applyAlignment="1">
      <alignment horizontal="center" textRotation="90" wrapText="1" shrinkToFit="1"/>
    </xf>
    <xf numFmtId="0" fontId="26" fillId="0" borderId="46" xfId="0" applyFont="1" applyBorder="1" applyAlignment="1">
      <alignment horizontal="center" textRotation="90" wrapText="1" shrinkToFit="1"/>
    </xf>
    <xf numFmtId="0" fontId="14" fillId="0" borderId="21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14" fillId="0" borderId="9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80" xfId="0" applyFont="1" applyFill="1" applyBorder="1" applyAlignment="1">
      <alignment horizontal="left" vertical="center"/>
    </xf>
    <xf numFmtId="0" fontId="14" fillId="0" borderId="94" xfId="0" applyFont="1" applyFill="1" applyBorder="1" applyAlignment="1">
      <alignment horizontal="left" vertical="center" wrapText="1"/>
    </xf>
    <xf numFmtId="0" fontId="14" fillId="0" borderId="81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9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илология (нов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52</xdr:col>
      <xdr:colOff>9525</xdr:colOff>
      <xdr:row>51</xdr:row>
      <xdr:rowOff>123825</xdr:rowOff>
    </xdr:to>
    <xdr:pic>
      <xdr:nvPicPr>
        <xdr:cNvPr id="1" name="Рисунок 1" descr="Аминева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134475"/>
          <a:ext cx="109156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4</xdr:row>
      <xdr:rowOff>0</xdr:rowOff>
    </xdr:from>
    <xdr:to>
      <xdr:col>1</xdr:col>
      <xdr:colOff>4019550</xdr:colOff>
      <xdr:row>16</xdr:row>
      <xdr:rowOff>38100</xdr:rowOff>
    </xdr:to>
    <xdr:pic>
      <xdr:nvPicPr>
        <xdr:cNvPr id="1" name="Рисунок 1" descr="26.04.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90575"/>
          <a:ext cx="33337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zoomScalePageLayoutView="0" workbookViewId="0" topLeftCell="A22">
      <selection activeCell="BF49" sqref="BF49"/>
    </sheetView>
  </sheetViews>
  <sheetFormatPr defaultColWidth="9.00390625" defaultRowHeight="12.75"/>
  <cols>
    <col min="1" max="1" width="1.75390625" style="0" customWidth="1"/>
    <col min="2" max="2" width="5.625" style="0" customWidth="1"/>
    <col min="3" max="53" width="2.75390625" style="0" customWidth="1"/>
    <col min="54" max="54" width="3.125" style="0" customWidth="1"/>
    <col min="56" max="56" width="10.25390625" style="0" customWidth="1"/>
    <col min="57" max="57" width="10.375" style="0" customWidth="1"/>
    <col min="58" max="58" width="17.25390625" style="0" customWidth="1"/>
    <col min="59" max="59" width="9.625" style="0" customWidth="1"/>
    <col min="60" max="60" width="9.875" style="0" customWidth="1"/>
    <col min="61" max="61" width="12.25390625" style="0" customWidth="1"/>
    <col min="62" max="62" width="9.875" style="0" customWidth="1"/>
  </cols>
  <sheetData>
    <row r="1" spans="1:54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"/>
    </row>
    <row r="2" spans="1:54" ht="15.75" thickBot="1">
      <c r="A2" s="13"/>
      <c r="B2" s="381" t="s">
        <v>84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</row>
    <row r="3" spans="1:65" ht="75" customHeight="1" thickBot="1">
      <c r="A3" s="15"/>
      <c r="B3" s="232"/>
      <c r="C3" s="382" t="s">
        <v>23</v>
      </c>
      <c r="D3" s="382"/>
      <c r="E3" s="382"/>
      <c r="F3" s="382"/>
      <c r="G3" s="383" t="s">
        <v>24</v>
      </c>
      <c r="H3" s="383"/>
      <c r="I3" s="383"/>
      <c r="J3" s="383"/>
      <c r="K3" s="383" t="s">
        <v>25</v>
      </c>
      <c r="L3" s="383"/>
      <c r="M3" s="383"/>
      <c r="N3" s="383"/>
      <c r="O3" s="383" t="s">
        <v>26</v>
      </c>
      <c r="P3" s="383"/>
      <c r="Q3" s="383"/>
      <c r="R3" s="383"/>
      <c r="S3" s="383" t="s">
        <v>27</v>
      </c>
      <c r="T3" s="383"/>
      <c r="U3" s="383"/>
      <c r="V3" s="383"/>
      <c r="W3" s="383"/>
      <c r="X3" s="383" t="s">
        <v>28</v>
      </c>
      <c r="Y3" s="383"/>
      <c r="Z3" s="383"/>
      <c r="AA3" s="383"/>
      <c r="AB3" s="383" t="s">
        <v>29</v>
      </c>
      <c r="AC3" s="383"/>
      <c r="AD3" s="383"/>
      <c r="AE3" s="383"/>
      <c r="AF3" s="383"/>
      <c r="AG3" s="383" t="s">
        <v>30</v>
      </c>
      <c r="AH3" s="383"/>
      <c r="AI3" s="383"/>
      <c r="AJ3" s="383"/>
      <c r="AK3" s="383" t="s">
        <v>31</v>
      </c>
      <c r="AL3" s="383"/>
      <c r="AM3" s="383"/>
      <c r="AN3" s="383"/>
      <c r="AO3" s="383"/>
      <c r="AP3" s="383" t="s">
        <v>32</v>
      </c>
      <c r="AQ3" s="383"/>
      <c r="AR3" s="383"/>
      <c r="AS3" s="383"/>
      <c r="AT3" s="383" t="s">
        <v>33</v>
      </c>
      <c r="AU3" s="383"/>
      <c r="AV3" s="383"/>
      <c r="AW3" s="383"/>
      <c r="AX3" s="383" t="s">
        <v>34</v>
      </c>
      <c r="AY3" s="383"/>
      <c r="AZ3" s="383"/>
      <c r="BA3" s="383"/>
      <c r="BB3" s="398"/>
      <c r="BC3" s="373" t="s">
        <v>76</v>
      </c>
      <c r="BD3" s="374"/>
      <c r="BE3" s="233" t="s">
        <v>145</v>
      </c>
      <c r="BF3" s="321" t="s">
        <v>152</v>
      </c>
      <c r="BG3" s="234" t="s">
        <v>146</v>
      </c>
      <c r="BH3" s="235" t="s">
        <v>49</v>
      </c>
      <c r="BI3" s="305" t="s">
        <v>153</v>
      </c>
      <c r="BJ3" s="235" t="s">
        <v>2</v>
      </c>
      <c r="BK3" s="236" t="s">
        <v>4</v>
      </c>
      <c r="BL3" s="375" t="s">
        <v>0</v>
      </c>
      <c r="BM3" s="10"/>
    </row>
    <row r="4" spans="1:65" ht="40.5" customHeight="1" thickBot="1">
      <c r="A4" s="15"/>
      <c r="B4" s="237" t="s">
        <v>0</v>
      </c>
      <c r="C4" s="238">
        <v>1</v>
      </c>
      <c r="D4" s="239">
        <v>2</v>
      </c>
      <c r="E4" s="239">
        <v>3</v>
      </c>
      <c r="F4" s="240">
        <v>4</v>
      </c>
      <c r="G4" s="239">
        <v>5</v>
      </c>
      <c r="H4" s="239">
        <v>6</v>
      </c>
      <c r="I4" s="239">
        <v>7</v>
      </c>
      <c r="J4" s="239">
        <v>8</v>
      </c>
      <c r="K4" s="241">
        <v>9</v>
      </c>
      <c r="L4" s="239">
        <v>10</v>
      </c>
      <c r="M4" s="239">
        <v>11</v>
      </c>
      <c r="N4" s="240">
        <v>12</v>
      </c>
      <c r="O4" s="239">
        <v>13</v>
      </c>
      <c r="P4" s="239">
        <v>14</v>
      </c>
      <c r="Q4" s="239">
        <v>15</v>
      </c>
      <c r="R4" s="239">
        <v>16</v>
      </c>
      <c r="S4" s="241">
        <v>17</v>
      </c>
      <c r="T4" s="239">
        <v>18</v>
      </c>
      <c r="U4" s="239">
        <v>19</v>
      </c>
      <c r="V4" s="239">
        <v>20</v>
      </c>
      <c r="W4" s="240">
        <v>21</v>
      </c>
      <c r="X4" s="239">
        <v>22</v>
      </c>
      <c r="Y4" s="239">
        <v>23</v>
      </c>
      <c r="Z4" s="239">
        <v>24</v>
      </c>
      <c r="AA4" s="239">
        <v>25</v>
      </c>
      <c r="AB4" s="241">
        <v>26</v>
      </c>
      <c r="AC4" s="239">
        <v>27</v>
      </c>
      <c r="AD4" s="239">
        <v>28</v>
      </c>
      <c r="AE4" s="239">
        <v>29</v>
      </c>
      <c r="AF4" s="240">
        <v>30</v>
      </c>
      <c r="AG4" s="239">
        <v>31</v>
      </c>
      <c r="AH4" s="239">
        <v>32</v>
      </c>
      <c r="AI4" s="239">
        <v>33</v>
      </c>
      <c r="AJ4" s="239">
        <v>34</v>
      </c>
      <c r="AK4" s="241">
        <v>35</v>
      </c>
      <c r="AL4" s="239">
        <v>36</v>
      </c>
      <c r="AM4" s="239">
        <v>37</v>
      </c>
      <c r="AN4" s="239">
        <v>38</v>
      </c>
      <c r="AO4" s="240">
        <v>39</v>
      </c>
      <c r="AP4" s="241">
        <v>40</v>
      </c>
      <c r="AQ4" s="239">
        <v>41</v>
      </c>
      <c r="AR4" s="239">
        <v>42</v>
      </c>
      <c r="AS4" s="240">
        <v>43</v>
      </c>
      <c r="AT4" s="241">
        <v>44</v>
      </c>
      <c r="AU4" s="239">
        <v>45</v>
      </c>
      <c r="AV4" s="239">
        <v>46</v>
      </c>
      <c r="AW4" s="240">
        <v>47</v>
      </c>
      <c r="AX4" s="241">
        <v>48</v>
      </c>
      <c r="AY4" s="239">
        <v>49</v>
      </c>
      <c r="AZ4" s="239">
        <v>50</v>
      </c>
      <c r="BA4" s="239">
        <v>51</v>
      </c>
      <c r="BB4" s="242">
        <v>52</v>
      </c>
      <c r="BC4" s="49" t="s">
        <v>47</v>
      </c>
      <c r="BD4" s="50" t="s">
        <v>48</v>
      </c>
      <c r="BE4" s="87" t="s">
        <v>45</v>
      </c>
      <c r="BF4" s="80" t="s">
        <v>74</v>
      </c>
      <c r="BG4" s="89" t="s">
        <v>1</v>
      </c>
      <c r="BH4" s="80" t="s">
        <v>77</v>
      </c>
      <c r="BI4" s="80" t="s">
        <v>46</v>
      </c>
      <c r="BJ4" s="80" t="s">
        <v>3</v>
      </c>
      <c r="BK4" s="81"/>
      <c r="BL4" s="376"/>
      <c r="BM4" s="10"/>
    </row>
    <row r="5" spans="1:65" ht="15" customHeight="1">
      <c r="A5" s="16"/>
      <c r="B5" s="243">
        <v>1</v>
      </c>
      <c r="C5" s="244"/>
      <c r="D5" s="245"/>
      <c r="E5" s="245"/>
      <c r="F5" s="246"/>
      <c r="G5" s="245" t="s">
        <v>74</v>
      </c>
      <c r="H5" s="245" t="s">
        <v>74</v>
      </c>
      <c r="I5" s="245" t="s">
        <v>74</v>
      </c>
      <c r="J5" s="245" t="s">
        <v>74</v>
      </c>
      <c r="K5" s="244" t="s">
        <v>74</v>
      </c>
      <c r="L5" s="245" t="s">
        <v>74</v>
      </c>
      <c r="M5" s="245" t="s">
        <v>74</v>
      </c>
      <c r="N5" s="246" t="s">
        <v>74</v>
      </c>
      <c r="O5" s="245"/>
      <c r="P5" s="245"/>
      <c r="Q5" s="247"/>
      <c r="R5" s="245"/>
      <c r="S5" s="244"/>
      <c r="T5" s="245" t="s">
        <v>3</v>
      </c>
      <c r="U5" s="245" t="s">
        <v>3</v>
      </c>
      <c r="V5" s="245" t="s">
        <v>45</v>
      </c>
      <c r="W5" s="246" t="s">
        <v>74</v>
      </c>
      <c r="X5" s="245" t="s">
        <v>74</v>
      </c>
      <c r="Y5" s="245" t="s">
        <v>74</v>
      </c>
      <c r="Z5" s="245" t="s">
        <v>74</v>
      </c>
      <c r="AA5" s="245" t="s">
        <v>74</v>
      </c>
      <c r="AB5" s="244" t="s">
        <v>74</v>
      </c>
      <c r="AC5" s="245" t="s">
        <v>74</v>
      </c>
      <c r="AD5" s="245" t="s">
        <v>74</v>
      </c>
      <c r="AE5" s="245"/>
      <c r="AF5" s="246"/>
      <c r="AG5" s="245"/>
      <c r="AH5" s="245"/>
      <c r="AI5" s="245"/>
      <c r="AJ5" s="245"/>
      <c r="AK5" s="244"/>
      <c r="AL5" s="245"/>
      <c r="AM5" s="245"/>
      <c r="AN5" s="245"/>
      <c r="AO5" s="246"/>
      <c r="AP5" s="244"/>
      <c r="AQ5" s="245"/>
      <c r="AR5" s="245"/>
      <c r="AS5" s="246" t="s">
        <v>45</v>
      </c>
      <c r="AT5" s="244" t="s">
        <v>3</v>
      </c>
      <c r="AU5" s="245" t="s">
        <v>3</v>
      </c>
      <c r="AV5" s="245" t="s">
        <v>3</v>
      </c>
      <c r="AW5" s="246" t="s">
        <v>3</v>
      </c>
      <c r="AX5" s="244" t="s">
        <v>3</v>
      </c>
      <c r="AY5" s="245" t="s">
        <v>3</v>
      </c>
      <c r="AZ5" s="245" t="s">
        <v>3</v>
      </c>
      <c r="BA5" s="245" t="s">
        <v>3</v>
      </c>
      <c r="BB5" s="248" t="s">
        <v>3</v>
      </c>
      <c r="BC5" s="249">
        <f>COUNTBLANK(C5:W5)+ISTEXT(C5:R5)</f>
        <v>9</v>
      </c>
      <c r="BD5" s="164">
        <f>COUNTBLANK(X5:BB5)</f>
        <v>14</v>
      </c>
      <c r="BE5" s="249">
        <f>COUNTIF(C5:BB5,"Э")</f>
        <v>2</v>
      </c>
      <c r="BF5" s="166">
        <f>COUNTIF(C5:BB5,"Н")</f>
        <v>16</v>
      </c>
      <c r="BG5" s="165">
        <f>COUNTIF(C5:BB5,"П")</f>
        <v>0</v>
      </c>
      <c r="BH5" s="166">
        <f>COUNTIF(F5:BE5,"А")</f>
        <v>0</v>
      </c>
      <c r="BI5" s="166"/>
      <c r="BJ5" s="166">
        <f>COUNTIF(C5:BB5,"К")</f>
        <v>11</v>
      </c>
      <c r="BK5" s="167">
        <f>SUM(BC5:BJ5)</f>
        <v>52</v>
      </c>
      <c r="BL5" s="250">
        <v>1</v>
      </c>
      <c r="BM5" s="10"/>
    </row>
    <row r="6" spans="1:65" ht="15" customHeight="1">
      <c r="A6" s="16"/>
      <c r="B6" s="251">
        <v>2</v>
      </c>
      <c r="C6" s="244"/>
      <c r="D6" s="245"/>
      <c r="E6" s="245" t="s">
        <v>1</v>
      </c>
      <c r="F6" s="246" t="s">
        <v>1</v>
      </c>
      <c r="G6" s="245" t="s">
        <v>1</v>
      </c>
      <c r="H6" s="245" t="s">
        <v>1</v>
      </c>
      <c r="I6" s="245" t="s">
        <v>1</v>
      </c>
      <c r="J6" s="245" t="s">
        <v>1</v>
      </c>
      <c r="K6" s="244" t="s">
        <v>1</v>
      </c>
      <c r="L6" s="245" t="s">
        <v>1</v>
      </c>
      <c r="M6" s="245"/>
      <c r="N6" s="246"/>
      <c r="O6" s="245"/>
      <c r="P6" s="245"/>
      <c r="Q6" s="245"/>
      <c r="R6" s="245"/>
      <c r="S6" s="244"/>
      <c r="T6" s="245" t="s">
        <v>3</v>
      </c>
      <c r="U6" s="245" t="s">
        <v>46</v>
      </c>
      <c r="V6" s="245" t="s">
        <v>45</v>
      </c>
      <c r="W6" s="246"/>
      <c r="X6" s="245"/>
      <c r="Y6" s="245"/>
      <c r="Z6" s="245"/>
      <c r="AA6" s="245"/>
      <c r="AB6" s="244"/>
      <c r="AC6" s="245"/>
      <c r="AD6" s="245"/>
      <c r="AE6" s="245"/>
      <c r="AF6" s="246"/>
      <c r="AG6" s="245"/>
      <c r="AH6" s="245"/>
      <c r="AI6" s="245"/>
      <c r="AJ6" s="245"/>
      <c r="AK6" s="244"/>
      <c r="AL6" s="245"/>
      <c r="AM6" s="245"/>
      <c r="AN6" s="245"/>
      <c r="AO6" s="246"/>
      <c r="AP6" s="244"/>
      <c r="AQ6" s="245"/>
      <c r="AR6" s="245" t="s">
        <v>45</v>
      </c>
      <c r="AS6" s="246" t="s">
        <v>45</v>
      </c>
      <c r="AT6" s="244" t="s">
        <v>3</v>
      </c>
      <c r="AU6" s="245" t="s">
        <v>3</v>
      </c>
      <c r="AV6" s="245" t="s">
        <v>3</v>
      </c>
      <c r="AW6" s="246" t="s">
        <v>3</v>
      </c>
      <c r="AX6" s="244" t="s">
        <v>3</v>
      </c>
      <c r="AY6" s="245" t="s">
        <v>3</v>
      </c>
      <c r="AZ6" s="245" t="s">
        <v>3</v>
      </c>
      <c r="BA6" s="245" t="s">
        <v>3</v>
      </c>
      <c r="BB6" s="248" t="s">
        <v>3</v>
      </c>
      <c r="BC6" s="249">
        <f>COUNTBLANK(C6:T6)</f>
        <v>9</v>
      </c>
      <c r="BD6" s="164">
        <f>COUNTBLANK(U6:BB6)</f>
        <v>21</v>
      </c>
      <c r="BE6" s="249">
        <f>COUNTIF(C6:BB6,"Э")</f>
        <v>3</v>
      </c>
      <c r="BF6" s="166">
        <f>COUNTIF(C6:BB6,"Н")</f>
        <v>0</v>
      </c>
      <c r="BG6" s="165">
        <f>COUNTIF(C6:BB6,"П")</f>
        <v>8</v>
      </c>
      <c r="BH6" s="166">
        <f>COUNTIF(F6:BE6,"А")</f>
        <v>0</v>
      </c>
      <c r="BI6" s="193">
        <f>COUNTIF(G6:BF6,"В")</f>
        <v>1</v>
      </c>
      <c r="BJ6" s="166">
        <f>COUNTIF(C6:BB6,"К")</f>
        <v>10</v>
      </c>
      <c r="BK6" s="167">
        <f>SUM(BC6:BJ6)</f>
        <v>52</v>
      </c>
      <c r="BL6" s="252">
        <v>2</v>
      </c>
      <c r="BM6" s="10"/>
    </row>
    <row r="7" spans="1:65" ht="15" customHeight="1" thickBot="1">
      <c r="A7" s="16"/>
      <c r="B7" s="272">
        <v>3</v>
      </c>
      <c r="C7" s="273"/>
      <c r="D7" s="274"/>
      <c r="E7" s="274"/>
      <c r="F7" s="275"/>
      <c r="G7" s="273"/>
      <c r="H7" s="274"/>
      <c r="I7" s="274"/>
      <c r="J7" s="275"/>
      <c r="K7" s="273"/>
      <c r="L7" s="274"/>
      <c r="M7" s="274"/>
      <c r="N7" s="275"/>
      <c r="O7" s="273"/>
      <c r="P7" s="274"/>
      <c r="Q7" s="274"/>
      <c r="R7" s="275"/>
      <c r="S7" s="273"/>
      <c r="T7" s="274" t="s">
        <v>3</v>
      </c>
      <c r="U7" s="274" t="s">
        <v>46</v>
      </c>
      <c r="V7" s="274" t="s">
        <v>45</v>
      </c>
      <c r="W7" s="275"/>
      <c r="X7" s="274"/>
      <c r="Y7" s="274"/>
      <c r="Z7" s="274"/>
      <c r="AA7" s="275"/>
      <c r="AB7" s="273"/>
      <c r="AC7" s="274"/>
      <c r="AD7" s="274"/>
      <c r="AE7" s="274"/>
      <c r="AF7" s="275"/>
      <c r="AG7" s="276"/>
      <c r="AH7" s="274"/>
      <c r="AI7" s="274"/>
      <c r="AJ7" s="275"/>
      <c r="AK7" s="276"/>
      <c r="AL7" s="274"/>
      <c r="AM7" s="274" t="s">
        <v>45</v>
      </c>
      <c r="AN7" s="274" t="s">
        <v>77</v>
      </c>
      <c r="AO7" s="274" t="s">
        <v>77</v>
      </c>
      <c r="AP7" s="273" t="s">
        <v>77</v>
      </c>
      <c r="AQ7" s="274" t="s">
        <v>77</v>
      </c>
      <c r="AR7" s="274" t="s">
        <v>77</v>
      </c>
      <c r="AS7" s="275" t="s">
        <v>77</v>
      </c>
      <c r="AT7" s="273" t="s">
        <v>3</v>
      </c>
      <c r="AU7" s="274" t="s">
        <v>3</v>
      </c>
      <c r="AV7" s="274" t="s">
        <v>3</v>
      </c>
      <c r="AW7" s="275" t="s">
        <v>3</v>
      </c>
      <c r="AX7" s="273" t="s">
        <v>3</v>
      </c>
      <c r="AY7" s="274" t="s">
        <v>3</v>
      </c>
      <c r="AZ7" s="274" t="s">
        <v>3</v>
      </c>
      <c r="BA7" s="274" t="s">
        <v>3</v>
      </c>
      <c r="BB7" s="277" t="s">
        <v>3</v>
      </c>
      <c r="BC7" s="278">
        <f>COUNTBLANK(C7:U7)</f>
        <v>17</v>
      </c>
      <c r="BD7" s="279">
        <f>COUNTBLANK(V7:BB7)</f>
        <v>16</v>
      </c>
      <c r="BE7" s="278">
        <f>COUNTIF(C7:BB7,"Э")</f>
        <v>2</v>
      </c>
      <c r="BF7" s="281">
        <f>COUNTIF(C7:BB7,"У")</f>
        <v>0</v>
      </c>
      <c r="BG7" s="280">
        <f>COUNTIF(C7:BB7,"П")</f>
        <v>0</v>
      </c>
      <c r="BH7" s="281">
        <f>COUNTIF(F7:BE7,"Г")</f>
        <v>6</v>
      </c>
      <c r="BI7" s="281">
        <f>COUNTIF(G7:BF7,"В")</f>
        <v>1</v>
      </c>
      <c r="BJ7" s="281">
        <f>COUNTIF(C7:BB7,"К")</f>
        <v>10</v>
      </c>
      <c r="BK7" s="282">
        <f>SUM(BC7:BJ7)</f>
        <v>52</v>
      </c>
      <c r="BL7" s="283">
        <v>3</v>
      </c>
      <c r="BM7" s="10"/>
    </row>
    <row r="8" spans="1:64" ht="15" customHeight="1">
      <c r="A8" s="1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</row>
    <row r="9" spans="1:64" ht="15" customHeight="1">
      <c r="A9" s="1"/>
      <c r="C9" s="253" t="s">
        <v>158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Z9" s="401" t="s">
        <v>86</v>
      </c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316"/>
      <c r="AM9" s="316"/>
      <c r="AN9" s="316"/>
      <c r="AO9" s="316"/>
      <c r="AP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</row>
    <row r="10" spans="1:64" ht="15" customHeight="1">
      <c r="A10" s="1"/>
      <c r="B10" s="253"/>
      <c r="D10" s="253" t="s">
        <v>162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Z10" s="317" t="s">
        <v>85</v>
      </c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7"/>
      <c r="AO10" s="253"/>
      <c r="AP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</row>
    <row r="11" spans="1:64" ht="15" customHeight="1">
      <c r="A11" s="1"/>
      <c r="C11" s="254" t="s">
        <v>75</v>
      </c>
      <c r="D11" s="254"/>
      <c r="E11" s="254"/>
      <c r="F11" s="254"/>
      <c r="G11" s="254"/>
      <c r="H11" s="254"/>
      <c r="I11" s="254"/>
      <c r="J11" s="254"/>
      <c r="K11" s="254"/>
      <c r="L11" s="255"/>
      <c r="M11" s="254"/>
      <c r="N11" s="254"/>
      <c r="O11" s="253"/>
      <c r="P11" s="253"/>
      <c r="Q11" s="254"/>
      <c r="R11" s="254"/>
      <c r="S11" s="254"/>
      <c r="T11" s="254"/>
      <c r="U11" s="254"/>
      <c r="V11" s="254"/>
      <c r="W11" s="254"/>
      <c r="X11" s="254"/>
      <c r="Z11" s="402" t="s">
        <v>157</v>
      </c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319"/>
      <c r="AN11" s="319"/>
      <c r="AO11" s="319"/>
      <c r="AP11" s="319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</row>
    <row r="12" spans="1:64" ht="15" customHeight="1">
      <c r="A12" s="1"/>
      <c r="C12" s="400" t="s">
        <v>86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253"/>
      <c r="R12" s="253"/>
      <c r="S12" s="253"/>
      <c r="T12" s="253"/>
      <c r="U12" s="253"/>
      <c r="V12" s="253"/>
      <c r="W12" s="253"/>
      <c r="X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</row>
    <row r="13" spans="1:54" ht="15" customHeight="1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21" ht="15" customHeight="1">
      <c r="A14" s="1"/>
      <c r="U14" s="17"/>
    </row>
    <row r="15" spans="1:50" ht="15" customHeight="1">
      <c r="A15" s="1"/>
      <c r="B15" s="381" t="s">
        <v>35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</row>
    <row r="16" spans="1:50" ht="15" customHeight="1" thickBo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7" ht="39.75" customHeight="1" thickBot="1">
      <c r="A17" s="1"/>
      <c r="B17" s="399" t="s">
        <v>0</v>
      </c>
      <c r="C17" s="399"/>
      <c r="D17" s="399"/>
      <c r="E17" s="390" t="s">
        <v>154</v>
      </c>
      <c r="F17" s="377"/>
      <c r="G17" s="377"/>
      <c r="H17" s="377"/>
      <c r="I17" s="377"/>
      <c r="J17" s="378"/>
      <c r="K17" s="390" t="s">
        <v>155</v>
      </c>
      <c r="L17" s="377"/>
      <c r="M17" s="377"/>
      <c r="N17" s="377"/>
      <c r="O17" s="377"/>
      <c r="P17" s="377"/>
      <c r="Q17" s="377"/>
      <c r="R17" s="513"/>
      <c r="S17" s="384" t="s">
        <v>152</v>
      </c>
      <c r="T17" s="385"/>
      <c r="U17" s="385"/>
      <c r="V17" s="385"/>
      <c r="W17" s="385"/>
      <c r="X17" s="385"/>
      <c r="Y17" s="385"/>
      <c r="Z17" s="385"/>
      <c r="AA17" s="385"/>
      <c r="AB17" s="386"/>
      <c r="AC17" s="384" t="s">
        <v>68</v>
      </c>
      <c r="AD17" s="385"/>
      <c r="AE17" s="385"/>
      <c r="AF17" s="385"/>
      <c r="AG17" s="385"/>
      <c r="AH17" s="385"/>
      <c r="AI17" s="386"/>
      <c r="AJ17" s="377" t="s">
        <v>87</v>
      </c>
      <c r="AK17" s="377"/>
      <c r="AL17" s="377"/>
      <c r="AM17" s="377"/>
      <c r="AN17" s="377"/>
      <c r="AO17" s="377"/>
      <c r="AP17" s="377"/>
      <c r="AQ17" s="378"/>
      <c r="AR17" s="385" t="s">
        <v>153</v>
      </c>
      <c r="AS17" s="385"/>
      <c r="AT17" s="385"/>
      <c r="AU17" s="385"/>
      <c r="AV17" s="385"/>
      <c r="AW17" s="385"/>
      <c r="AX17" s="385"/>
      <c r="AY17" s="485" t="s">
        <v>2</v>
      </c>
      <c r="AZ17" s="486"/>
      <c r="BA17" s="486"/>
      <c r="BB17" s="487"/>
      <c r="BC17" s="309" t="s">
        <v>36</v>
      </c>
      <c r="BD17" s="306"/>
      <c r="BE17" s="306"/>
    </row>
    <row r="18" spans="1:57" ht="30" customHeight="1" thickBot="1">
      <c r="A18" s="1"/>
      <c r="B18" s="399"/>
      <c r="C18" s="399"/>
      <c r="D18" s="399"/>
      <c r="E18" s="391"/>
      <c r="F18" s="388"/>
      <c r="G18" s="388"/>
      <c r="H18" s="388"/>
      <c r="I18" s="388"/>
      <c r="J18" s="392"/>
      <c r="K18" s="391"/>
      <c r="L18" s="388"/>
      <c r="M18" s="388"/>
      <c r="N18" s="388"/>
      <c r="O18" s="388"/>
      <c r="P18" s="388"/>
      <c r="Q18" s="388"/>
      <c r="R18" s="389"/>
      <c r="S18" s="387"/>
      <c r="T18" s="388"/>
      <c r="U18" s="388"/>
      <c r="V18" s="388"/>
      <c r="W18" s="388"/>
      <c r="X18" s="388"/>
      <c r="Y18" s="388"/>
      <c r="Z18" s="388"/>
      <c r="AA18" s="388"/>
      <c r="AB18" s="389"/>
      <c r="AC18" s="387"/>
      <c r="AD18" s="388"/>
      <c r="AE18" s="388"/>
      <c r="AF18" s="388"/>
      <c r="AG18" s="388"/>
      <c r="AH18" s="388"/>
      <c r="AI18" s="389"/>
      <c r="AJ18" s="379"/>
      <c r="AK18" s="379"/>
      <c r="AL18" s="379"/>
      <c r="AM18" s="379"/>
      <c r="AN18" s="379"/>
      <c r="AO18" s="379"/>
      <c r="AP18" s="379"/>
      <c r="AQ18" s="380"/>
      <c r="AR18" s="379"/>
      <c r="AS18" s="379"/>
      <c r="AT18" s="379"/>
      <c r="AU18" s="379"/>
      <c r="AV18" s="379"/>
      <c r="AW18" s="379"/>
      <c r="AX18" s="379"/>
      <c r="AY18" s="500" t="s">
        <v>37</v>
      </c>
      <c r="AZ18" s="501"/>
      <c r="BA18" s="501"/>
      <c r="BB18" s="501"/>
      <c r="BC18" s="502"/>
      <c r="BD18" s="307"/>
      <c r="BE18" s="307"/>
    </row>
    <row r="19" spans="1:57" ht="15" customHeight="1">
      <c r="A19" s="1"/>
      <c r="B19" s="396">
        <v>1</v>
      </c>
      <c r="C19" s="396"/>
      <c r="D19" s="396"/>
      <c r="E19" s="256"/>
      <c r="F19" s="397">
        <f>COUNTBLANK(C5:W5)</f>
        <v>9</v>
      </c>
      <c r="G19" s="397"/>
      <c r="H19" s="258" t="s">
        <v>63</v>
      </c>
      <c r="I19" s="397">
        <f>COUNTBLANK(X5:BB5)</f>
        <v>14</v>
      </c>
      <c r="J19" s="397"/>
      <c r="K19" s="256"/>
      <c r="L19" s="258"/>
      <c r="M19" s="258">
        <f>COUNTIF(O5:AA5,"Э")</f>
        <v>1</v>
      </c>
      <c r="N19" s="258" t="s">
        <v>63</v>
      </c>
      <c r="O19" s="258">
        <f>COUNTIF(AA5:BA5,"Э")</f>
        <v>1</v>
      </c>
      <c r="P19" s="258"/>
      <c r="Q19" s="258"/>
      <c r="R19" s="258"/>
      <c r="S19" s="488">
        <f>COUNTIF(C5:BB5,"Н")</f>
        <v>16</v>
      </c>
      <c r="T19" s="489"/>
      <c r="U19" s="489"/>
      <c r="V19" s="489"/>
      <c r="W19" s="489"/>
      <c r="X19" s="489"/>
      <c r="Y19" s="489"/>
      <c r="Z19" s="489"/>
      <c r="AA19" s="489"/>
      <c r="AB19" s="490"/>
      <c r="AC19" s="488"/>
      <c r="AD19" s="489"/>
      <c r="AE19" s="489"/>
      <c r="AF19" s="489"/>
      <c r="AG19" s="489"/>
      <c r="AH19" s="489"/>
      <c r="AI19" s="490"/>
      <c r="AJ19" s="393"/>
      <c r="AK19" s="394"/>
      <c r="AL19" s="394"/>
      <c r="AM19" s="394"/>
      <c r="AN19" s="394"/>
      <c r="AO19" s="394"/>
      <c r="AP19" s="394"/>
      <c r="AQ19" s="395"/>
      <c r="AR19" s="503"/>
      <c r="AS19" s="504"/>
      <c r="AT19" s="504"/>
      <c r="AU19" s="504"/>
      <c r="AV19" s="504"/>
      <c r="AW19" s="504"/>
      <c r="AX19" s="504"/>
      <c r="AY19" s="505">
        <f>COUNTIF(C5:BB5,"К")</f>
        <v>11</v>
      </c>
      <c r="AZ19" s="506"/>
      <c r="BA19" s="506"/>
      <c r="BB19" s="507"/>
      <c r="BC19" s="312">
        <v>52</v>
      </c>
      <c r="BD19" s="308"/>
      <c r="BE19" s="308"/>
    </row>
    <row r="20" spans="1:57" ht="15" customHeight="1">
      <c r="A20" s="1"/>
      <c r="B20" s="403">
        <v>2</v>
      </c>
      <c r="C20" s="403"/>
      <c r="D20" s="403"/>
      <c r="E20" s="259"/>
      <c r="F20" s="397">
        <f>COUNTBLANK(C6:S6)</f>
        <v>9</v>
      </c>
      <c r="G20" s="397"/>
      <c r="H20" s="257" t="s">
        <v>63</v>
      </c>
      <c r="I20" s="397">
        <f>COUNTBLANK(V6:BB6)</f>
        <v>21</v>
      </c>
      <c r="J20" s="397"/>
      <c r="K20" s="259"/>
      <c r="L20" s="257"/>
      <c r="M20" s="257">
        <f>COUNTIF(O6:AA6,"Э")</f>
        <v>1</v>
      </c>
      <c r="N20" s="257" t="s">
        <v>63</v>
      </c>
      <c r="O20" s="257">
        <f>COUNTIF(AB6:BB6,"Э")</f>
        <v>2</v>
      </c>
      <c r="P20" s="257"/>
      <c r="Q20" s="257"/>
      <c r="R20" s="257"/>
      <c r="S20" s="491"/>
      <c r="T20" s="492"/>
      <c r="U20" s="492"/>
      <c r="V20" s="492"/>
      <c r="W20" s="492"/>
      <c r="X20" s="492"/>
      <c r="Y20" s="492"/>
      <c r="Z20" s="492"/>
      <c r="AA20" s="492"/>
      <c r="AB20" s="493"/>
      <c r="AC20" s="404">
        <f>COUNTIF(C6:BB6,"П")</f>
        <v>8</v>
      </c>
      <c r="AD20" s="397"/>
      <c r="AE20" s="397"/>
      <c r="AF20" s="397"/>
      <c r="AG20" s="397"/>
      <c r="AH20" s="397"/>
      <c r="AI20" s="494"/>
      <c r="AJ20" s="404"/>
      <c r="AK20" s="397"/>
      <c r="AL20" s="397"/>
      <c r="AM20" s="397"/>
      <c r="AN20" s="397"/>
      <c r="AO20" s="397"/>
      <c r="AP20" s="397"/>
      <c r="AQ20" s="405"/>
      <c r="AR20" s="508">
        <v>1</v>
      </c>
      <c r="AS20" s="509"/>
      <c r="AT20" s="509"/>
      <c r="AU20" s="509"/>
      <c r="AV20" s="509"/>
      <c r="AW20" s="509"/>
      <c r="AX20" s="509"/>
      <c r="AY20" s="510">
        <f>COUNTIF(C6:BB6,"К")</f>
        <v>10</v>
      </c>
      <c r="AZ20" s="511"/>
      <c r="BA20" s="511"/>
      <c r="BB20" s="512"/>
      <c r="BC20" s="310">
        <v>52</v>
      </c>
      <c r="BD20" s="308"/>
      <c r="BE20" s="308"/>
    </row>
    <row r="21" spans="1:57" ht="15" customHeight="1" thickBot="1">
      <c r="A21" s="1"/>
      <c r="B21" s="403">
        <v>3</v>
      </c>
      <c r="C21" s="403"/>
      <c r="D21" s="403"/>
      <c r="E21" s="259"/>
      <c r="F21" s="397">
        <f>COUNTBLANK(C7:T7)</f>
        <v>17</v>
      </c>
      <c r="G21" s="397"/>
      <c r="H21" s="257" t="s">
        <v>63</v>
      </c>
      <c r="I21" s="397">
        <f>COUNTBLANK(V7:BB7)</f>
        <v>16</v>
      </c>
      <c r="J21" s="397"/>
      <c r="K21" s="259"/>
      <c r="L21" s="257"/>
      <c r="M21" s="257">
        <f>COUNTIF(N7:Z7,"Э")</f>
        <v>1</v>
      </c>
      <c r="N21" s="257" t="s">
        <v>63</v>
      </c>
      <c r="O21" s="257">
        <f>COUNTIF(AB7:BB7,"Э")</f>
        <v>1</v>
      </c>
      <c r="P21" s="257"/>
      <c r="Q21" s="257"/>
      <c r="R21" s="257"/>
      <c r="S21" s="406"/>
      <c r="T21" s="407"/>
      <c r="U21" s="407"/>
      <c r="V21" s="407"/>
      <c r="W21" s="407"/>
      <c r="X21" s="407"/>
      <c r="Y21" s="407"/>
      <c r="Z21" s="407"/>
      <c r="AA21" s="407"/>
      <c r="AB21" s="408"/>
      <c r="AC21" s="414"/>
      <c r="AD21" s="415"/>
      <c r="AE21" s="415"/>
      <c r="AF21" s="415"/>
      <c r="AG21" s="415"/>
      <c r="AH21" s="415"/>
      <c r="AI21" s="423"/>
      <c r="AJ21" s="414">
        <v>6</v>
      </c>
      <c r="AK21" s="415"/>
      <c r="AL21" s="415"/>
      <c r="AM21" s="415"/>
      <c r="AN21" s="415"/>
      <c r="AO21" s="415"/>
      <c r="AP21" s="415"/>
      <c r="AQ21" s="416"/>
      <c r="AR21" s="417">
        <v>1</v>
      </c>
      <c r="AS21" s="418"/>
      <c r="AT21" s="418"/>
      <c r="AU21" s="418"/>
      <c r="AV21" s="418"/>
      <c r="AW21" s="418"/>
      <c r="AX21" s="418"/>
      <c r="AY21" s="496">
        <f>COUNTIF(C7:BB7,"К")</f>
        <v>10</v>
      </c>
      <c r="AZ21" s="418"/>
      <c r="BA21" s="418"/>
      <c r="BB21" s="497"/>
      <c r="BC21" s="313">
        <v>52</v>
      </c>
      <c r="BD21" s="308"/>
      <c r="BE21" s="308"/>
    </row>
    <row r="22" spans="1:57" ht="15" customHeight="1" thickBot="1">
      <c r="A22" s="1"/>
      <c r="B22" s="419" t="s">
        <v>39</v>
      </c>
      <c r="C22" s="419"/>
      <c r="D22" s="419"/>
      <c r="E22" s="420">
        <f>SUM(F19:G21,I19:J21)</f>
        <v>86</v>
      </c>
      <c r="F22" s="420"/>
      <c r="G22" s="420"/>
      <c r="H22" s="420"/>
      <c r="I22" s="420"/>
      <c r="J22" s="420"/>
      <c r="K22" s="260"/>
      <c r="L22" s="261"/>
      <c r="M22" s="421">
        <f>SUM(M19:M21,O19:O21)</f>
        <v>7</v>
      </c>
      <c r="N22" s="421"/>
      <c r="O22" s="421"/>
      <c r="P22" s="261"/>
      <c r="Q22" s="422"/>
      <c r="R22" s="421"/>
      <c r="S22" s="406">
        <f>SUM(S19:V21)</f>
        <v>16</v>
      </c>
      <c r="T22" s="407"/>
      <c r="U22" s="407"/>
      <c r="V22" s="407"/>
      <c r="W22" s="407"/>
      <c r="X22" s="407"/>
      <c r="Y22" s="407"/>
      <c r="Z22" s="407"/>
      <c r="AA22" s="407"/>
      <c r="AB22" s="408"/>
      <c r="AC22" s="411">
        <v>8</v>
      </c>
      <c r="AD22" s="412"/>
      <c r="AE22" s="412"/>
      <c r="AF22" s="412"/>
      <c r="AG22" s="412"/>
      <c r="AH22" s="412"/>
      <c r="AI22" s="413"/>
      <c r="AJ22" s="409">
        <f>SUM(AJ19:AQ21)</f>
        <v>6</v>
      </c>
      <c r="AK22" s="410"/>
      <c r="AL22" s="410"/>
      <c r="AM22" s="410"/>
      <c r="AN22" s="410"/>
      <c r="AO22" s="410"/>
      <c r="AP22" s="410"/>
      <c r="AQ22" s="410"/>
      <c r="AR22" s="498">
        <v>2</v>
      </c>
      <c r="AS22" s="499"/>
      <c r="AT22" s="499"/>
      <c r="AU22" s="499"/>
      <c r="AV22" s="499"/>
      <c r="AW22" s="499"/>
      <c r="AX22" s="499"/>
      <c r="AY22" s="496">
        <f>SUM(AY19:AY21)</f>
        <v>31</v>
      </c>
      <c r="AZ22" s="418"/>
      <c r="BA22" s="418"/>
      <c r="BB22" s="497"/>
      <c r="BC22" s="311">
        <f>SUM(BC19:BC21)</f>
        <v>156</v>
      </c>
      <c r="BD22" s="308"/>
      <c r="BE22" s="308"/>
    </row>
    <row r="23" ht="15" customHeight="1">
      <c r="A23" s="1"/>
    </row>
    <row r="24" ht="15" customHeight="1" thickBot="1">
      <c r="A24" s="1"/>
    </row>
    <row r="25" spans="1:54" ht="28.5" customHeight="1" thickBot="1">
      <c r="A25" s="1"/>
      <c r="B25" s="424" t="s">
        <v>115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 t="s">
        <v>160</v>
      </c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6"/>
      <c r="Z25" s="424" t="s">
        <v>116</v>
      </c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6" t="s">
        <v>117</v>
      </c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428"/>
    </row>
    <row r="26" spans="1:54" ht="15" customHeight="1" thickBot="1">
      <c r="A26" s="1"/>
      <c r="B26" s="430" t="s">
        <v>40</v>
      </c>
      <c r="C26" s="431"/>
      <c r="D26" s="431"/>
      <c r="E26" s="431"/>
      <c r="F26" s="431"/>
      <c r="G26" s="431"/>
      <c r="H26" s="431"/>
      <c r="I26" s="284" t="s">
        <v>41</v>
      </c>
      <c r="J26" s="285"/>
      <c r="K26" s="286" t="s">
        <v>42</v>
      </c>
      <c r="L26" s="285"/>
      <c r="M26" s="432" t="s">
        <v>118</v>
      </c>
      <c r="N26" s="433"/>
      <c r="O26" s="433"/>
      <c r="P26" s="433"/>
      <c r="Q26" s="433"/>
      <c r="R26" s="433"/>
      <c r="S26" s="433"/>
      <c r="T26" s="433"/>
      <c r="U26" s="434"/>
      <c r="V26" s="431" t="s">
        <v>41</v>
      </c>
      <c r="W26" s="431"/>
      <c r="X26" s="287" t="s">
        <v>42</v>
      </c>
      <c r="Y26" s="288"/>
      <c r="Z26" s="435" t="s">
        <v>14</v>
      </c>
      <c r="AA26" s="436"/>
      <c r="AB26" s="436"/>
      <c r="AC26" s="436"/>
      <c r="AD26" s="436"/>
      <c r="AE26" s="436"/>
      <c r="AF26" s="436"/>
      <c r="AG26" s="436"/>
      <c r="AH26" s="436"/>
      <c r="AI26" s="431" t="s">
        <v>41</v>
      </c>
      <c r="AJ26" s="431"/>
      <c r="AK26" s="437" t="s">
        <v>119</v>
      </c>
      <c r="AL26" s="438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429"/>
    </row>
    <row r="27" spans="1:54" ht="42" customHeight="1">
      <c r="A27" s="1"/>
      <c r="B27" s="441" t="s">
        <v>152</v>
      </c>
      <c r="C27" s="442"/>
      <c r="D27" s="442"/>
      <c r="E27" s="442"/>
      <c r="F27" s="442"/>
      <c r="G27" s="442"/>
      <c r="H27" s="442"/>
      <c r="I27" s="439">
        <v>1</v>
      </c>
      <c r="J27" s="439"/>
      <c r="K27" s="439">
        <v>8</v>
      </c>
      <c r="L27" s="440"/>
      <c r="M27" s="441" t="s">
        <v>166</v>
      </c>
      <c r="N27" s="442"/>
      <c r="O27" s="442"/>
      <c r="P27" s="442"/>
      <c r="Q27" s="442"/>
      <c r="R27" s="442"/>
      <c r="S27" s="442"/>
      <c r="T27" s="442"/>
      <c r="U27" s="442"/>
      <c r="V27" s="439">
        <v>1</v>
      </c>
      <c r="W27" s="439"/>
      <c r="X27" s="439">
        <v>8</v>
      </c>
      <c r="Y27" s="440"/>
      <c r="Z27" s="441" t="s">
        <v>109</v>
      </c>
      <c r="AA27" s="442"/>
      <c r="AB27" s="442"/>
      <c r="AC27" s="442"/>
      <c r="AD27" s="442"/>
      <c r="AE27" s="442"/>
      <c r="AF27" s="442"/>
      <c r="AG27" s="442"/>
      <c r="AH27" s="442"/>
      <c r="AI27" s="439">
        <v>2</v>
      </c>
      <c r="AJ27" s="439"/>
      <c r="AK27" s="439">
        <v>1</v>
      </c>
      <c r="AL27" s="440"/>
      <c r="AM27" s="464" t="s">
        <v>167</v>
      </c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6"/>
    </row>
    <row r="28" spans="1:54" ht="42" customHeight="1">
      <c r="A28" s="1"/>
      <c r="B28" s="443"/>
      <c r="C28" s="444"/>
      <c r="D28" s="444"/>
      <c r="E28" s="444"/>
      <c r="F28" s="444"/>
      <c r="G28" s="444"/>
      <c r="H28" s="444"/>
      <c r="I28" s="447">
        <v>2</v>
      </c>
      <c r="J28" s="447"/>
      <c r="K28" s="447">
        <v>8</v>
      </c>
      <c r="L28" s="448"/>
      <c r="M28" s="443"/>
      <c r="N28" s="444"/>
      <c r="O28" s="444"/>
      <c r="P28" s="444"/>
      <c r="Q28" s="444"/>
      <c r="R28" s="444"/>
      <c r="S28" s="444"/>
      <c r="T28" s="444"/>
      <c r="U28" s="444"/>
      <c r="V28" s="447">
        <v>2</v>
      </c>
      <c r="W28" s="447"/>
      <c r="X28" s="447">
        <v>9</v>
      </c>
      <c r="Y28" s="448"/>
      <c r="Z28" s="443"/>
      <c r="AA28" s="444"/>
      <c r="AB28" s="444"/>
      <c r="AC28" s="444"/>
      <c r="AD28" s="444"/>
      <c r="AE28" s="444"/>
      <c r="AF28" s="444"/>
      <c r="AG28" s="444"/>
      <c r="AH28" s="444"/>
      <c r="AI28" s="447"/>
      <c r="AJ28" s="447"/>
      <c r="AK28" s="447"/>
      <c r="AL28" s="448"/>
      <c r="AM28" s="467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9"/>
    </row>
    <row r="29" spans="1:54" ht="30.75" customHeight="1">
      <c r="A29" s="1"/>
      <c r="B29" s="443" t="s">
        <v>68</v>
      </c>
      <c r="C29" s="444"/>
      <c r="D29" s="444"/>
      <c r="E29" s="444"/>
      <c r="F29" s="444"/>
      <c r="G29" s="444"/>
      <c r="H29" s="444"/>
      <c r="I29" s="447">
        <v>3</v>
      </c>
      <c r="J29" s="447"/>
      <c r="K29" s="447">
        <v>8</v>
      </c>
      <c r="L29" s="448"/>
      <c r="M29" s="443"/>
      <c r="N29" s="444"/>
      <c r="O29" s="444"/>
      <c r="P29" s="444"/>
      <c r="Q29" s="444"/>
      <c r="R29" s="444"/>
      <c r="S29" s="444"/>
      <c r="T29" s="444"/>
      <c r="U29" s="444"/>
      <c r="V29" s="447">
        <v>3</v>
      </c>
      <c r="W29" s="447"/>
      <c r="X29" s="447">
        <v>8</v>
      </c>
      <c r="Y29" s="448"/>
      <c r="Z29" s="443"/>
      <c r="AA29" s="444"/>
      <c r="AB29" s="444"/>
      <c r="AC29" s="444"/>
      <c r="AD29" s="444"/>
      <c r="AE29" s="444"/>
      <c r="AF29" s="444"/>
      <c r="AG29" s="444"/>
      <c r="AH29" s="444"/>
      <c r="AI29" s="447"/>
      <c r="AJ29" s="447"/>
      <c r="AK29" s="447"/>
      <c r="AL29" s="448"/>
      <c r="AM29" s="470" t="s">
        <v>147</v>
      </c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2"/>
    </row>
    <row r="30" spans="1:54" ht="15" customHeight="1">
      <c r="A30" s="1"/>
      <c r="B30" s="449"/>
      <c r="C30" s="450"/>
      <c r="D30" s="450"/>
      <c r="E30" s="450"/>
      <c r="F30" s="450"/>
      <c r="G30" s="450"/>
      <c r="H30" s="451"/>
      <c r="I30" s="452"/>
      <c r="J30" s="452"/>
      <c r="K30" s="452"/>
      <c r="L30" s="453"/>
      <c r="M30" s="443"/>
      <c r="N30" s="444"/>
      <c r="O30" s="444"/>
      <c r="P30" s="444"/>
      <c r="Q30" s="444"/>
      <c r="R30" s="444"/>
      <c r="S30" s="444"/>
      <c r="T30" s="444"/>
      <c r="U30" s="444"/>
      <c r="V30" s="447">
        <v>4</v>
      </c>
      <c r="W30" s="447"/>
      <c r="X30" s="447">
        <v>15</v>
      </c>
      <c r="Y30" s="448"/>
      <c r="Z30" s="476"/>
      <c r="AA30" s="477"/>
      <c r="AB30" s="477"/>
      <c r="AC30" s="477"/>
      <c r="AD30" s="477"/>
      <c r="AE30" s="477"/>
      <c r="AF30" s="477"/>
      <c r="AG30" s="477"/>
      <c r="AH30" s="478"/>
      <c r="AI30" s="479"/>
      <c r="AJ30" s="478"/>
      <c r="AK30" s="479"/>
      <c r="AL30" s="480"/>
      <c r="AM30" s="470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2"/>
    </row>
    <row r="31" spans="1:54" ht="15" customHeight="1">
      <c r="A31" s="1"/>
      <c r="B31" s="449"/>
      <c r="C31" s="450"/>
      <c r="D31" s="450"/>
      <c r="E31" s="450"/>
      <c r="F31" s="450"/>
      <c r="G31" s="450"/>
      <c r="H31" s="451"/>
      <c r="I31" s="452"/>
      <c r="J31" s="452"/>
      <c r="K31" s="452"/>
      <c r="L31" s="453"/>
      <c r="M31" s="443"/>
      <c r="N31" s="444"/>
      <c r="O31" s="444"/>
      <c r="P31" s="444"/>
      <c r="Q31" s="444"/>
      <c r="R31" s="444"/>
      <c r="S31" s="444"/>
      <c r="T31" s="444"/>
      <c r="U31" s="444"/>
      <c r="V31" s="447">
        <v>5</v>
      </c>
      <c r="W31" s="447"/>
      <c r="X31" s="447">
        <v>16</v>
      </c>
      <c r="Y31" s="448"/>
      <c r="Z31" s="481"/>
      <c r="AA31" s="482"/>
      <c r="AB31" s="482"/>
      <c r="AC31" s="482"/>
      <c r="AD31" s="482"/>
      <c r="AE31" s="482"/>
      <c r="AF31" s="482"/>
      <c r="AG31" s="482"/>
      <c r="AH31" s="482"/>
      <c r="AI31" s="479"/>
      <c r="AJ31" s="478"/>
      <c r="AK31" s="452" t="s">
        <v>38</v>
      </c>
      <c r="AL31" s="453"/>
      <c r="AM31" s="470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2"/>
    </row>
    <row r="32" spans="1:54" ht="15" customHeight="1" thickBot="1">
      <c r="A32" s="1"/>
      <c r="B32" s="457"/>
      <c r="C32" s="458"/>
      <c r="D32" s="458"/>
      <c r="E32" s="458"/>
      <c r="F32" s="458"/>
      <c r="G32" s="458"/>
      <c r="H32" s="459"/>
      <c r="I32" s="460"/>
      <c r="J32" s="460"/>
      <c r="K32" s="460"/>
      <c r="L32" s="461"/>
      <c r="M32" s="445"/>
      <c r="N32" s="446"/>
      <c r="O32" s="446"/>
      <c r="P32" s="446"/>
      <c r="Q32" s="446"/>
      <c r="R32" s="446"/>
      <c r="S32" s="446"/>
      <c r="T32" s="446"/>
      <c r="U32" s="446"/>
      <c r="V32" s="462">
        <v>6</v>
      </c>
      <c r="W32" s="462"/>
      <c r="X32" s="462">
        <v>14</v>
      </c>
      <c r="Y32" s="463"/>
      <c r="Z32" s="483"/>
      <c r="AA32" s="484"/>
      <c r="AB32" s="484"/>
      <c r="AC32" s="484"/>
      <c r="AD32" s="484"/>
      <c r="AE32" s="484"/>
      <c r="AF32" s="484"/>
      <c r="AG32" s="484"/>
      <c r="AH32" s="455"/>
      <c r="AI32" s="454"/>
      <c r="AJ32" s="455"/>
      <c r="AK32" s="454"/>
      <c r="AL32" s="456"/>
      <c r="AM32" s="473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5"/>
    </row>
    <row r="33" spans="1:54" ht="15" customHeight="1">
      <c r="A33" s="1"/>
      <c r="B33" s="31"/>
      <c r="C33" s="31"/>
      <c r="D33" s="31"/>
      <c r="E33" s="31"/>
      <c r="F33" s="31"/>
      <c r="G33" s="31"/>
      <c r="H33" s="3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8"/>
      <c r="AJ33" s="28"/>
      <c r="AK33" s="28"/>
      <c r="AL33" s="2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  <c r="U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" customHeight="1">
      <c r="A35" s="314"/>
      <c r="B35" s="263" t="s">
        <v>156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96"/>
      <c r="AG35" s="296"/>
      <c r="AH35" s="296"/>
      <c r="AI35" s="296"/>
      <c r="AJ35" s="296"/>
      <c r="AK35" s="264"/>
      <c r="AL35" s="264"/>
      <c r="AM35" s="265"/>
      <c r="AN35" s="266"/>
      <c r="AO35" s="266"/>
      <c r="AP35" s="266"/>
      <c r="AQ35" s="266"/>
      <c r="AR35" s="315"/>
      <c r="AS35" s="268"/>
      <c r="AT35" s="320"/>
      <c r="AU35" s="320"/>
      <c r="AV35" s="320"/>
      <c r="AW35" s="320"/>
      <c r="AX35" s="320"/>
      <c r="AY35" s="320"/>
      <c r="AZ35" s="320"/>
      <c r="BA35" s="268"/>
      <c r="BB35" s="268"/>
    </row>
    <row r="36" spans="1:54" ht="15" customHeight="1">
      <c r="A36" s="314"/>
      <c r="B36" s="495" t="s">
        <v>159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315"/>
      <c r="AS36" s="269" t="s">
        <v>135</v>
      </c>
      <c r="AT36" s="314"/>
      <c r="AU36" s="314"/>
      <c r="AV36" s="314"/>
      <c r="AW36" s="314"/>
      <c r="AX36" s="314"/>
      <c r="AY36" s="314"/>
      <c r="AZ36" s="314"/>
      <c r="BA36" s="269"/>
      <c r="BB36" s="269"/>
    </row>
    <row r="37" spans="1:52" ht="15" customHeight="1">
      <c r="A37" s="1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315"/>
      <c r="AS37" s="269"/>
      <c r="AT37" s="314"/>
      <c r="AU37" s="314"/>
      <c r="AV37" s="314"/>
      <c r="AW37" s="314"/>
      <c r="AX37" s="314"/>
      <c r="AY37" s="314"/>
      <c r="AZ37" s="314"/>
    </row>
    <row r="38" spans="1:54" ht="15" customHeight="1">
      <c r="A38" s="1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67"/>
      <c r="AS38" s="269"/>
      <c r="AT38" s="314"/>
      <c r="AU38" s="314"/>
      <c r="AV38" s="314"/>
      <c r="AW38" s="314"/>
      <c r="AX38" s="314"/>
      <c r="AY38" s="314"/>
      <c r="AZ38" s="314"/>
      <c r="BA38" s="1"/>
      <c r="BB38" s="1"/>
    </row>
    <row r="39" spans="1:54" ht="15" customHeight="1">
      <c r="A39" s="1"/>
      <c r="B39" s="269" t="s">
        <v>136</v>
      </c>
      <c r="C39" s="269"/>
      <c r="D39" s="269"/>
      <c r="E39" s="269"/>
      <c r="F39" s="269"/>
      <c r="G39" s="269"/>
      <c r="H39" s="269"/>
      <c r="I39" s="269"/>
      <c r="J39" s="269"/>
      <c r="K39" s="271"/>
      <c r="L39" s="271"/>
      <c r="M39" s="271"/>
      <c r="N39" s="271"/>
      <c r="O39" s="271"/>
      <c r="P39" s="271"/>
      <c r="Q39" s="271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1"/>
      <c r="AJ39" s="271"/>
      <c r="AK39" s="271"/>
      <c r="AL39" s="271"/>
      <c r="AM39" s="271"/>
      <c r="AN39" s="269" t="s">
        <v>120</v>
      </c>
      <c r="AO39" s="269"/>
      <c r="AP39" s="269"/>
      <c r="AQ39" s="269"/>
      <c r="AR39" s="269"/>
      <c r="AS39" s="269"/>
      <c r="AT39" s="314"/>
      <c r="AU39" s="314"/>
      <c r="AV39" s="314"/>
      <c r="AW39" s="314"/>
      <c r="AX39" s="314"/>
      <c r="AY39" s="314"/>
      <c r="AZ39" s="314"/>
      <c r="BA39" s="1"/>
      <c r="BB39" s="1"/>
    </row>
    <row r="40" spans="1:54" ht="15" customHeight="1">
      <c r="A40" s="1"/>
      <c r="B40" s="269"/>
      <c r="C40" s="269"/>
      <c r="D40" s="269"/>
      <c r="E40" s="269"/>
      <c r="F40" s="269"/>
      <c r="G40" s="269"/>
      <c r="H40" s="269"/>
      <c r="I40" s="269"/>
      <c r="J40" s="269"/>
      <c r="K40" s="271"/>
      <c r="L40" s="271"/>
      <c r="M40" s="271"/>
      <c r="N40" s="271"/>
      <c r="O40" s="271"/>
      <c r="P40" s="271"/>
      <c r="Q40" s="271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71"/>
      <c r="AJ40" s="271"/>
      <c r="AK40" s="271"/>
      <c r="AL40" s="271"/>
      <c r="AM40" s="271"/>
      <c r="AN40" s="269"/>
      <c r="AO40" s="269"/>
      <c r="AP40" s="269"/>
      <c r="AQ40" s="269"/>
      <c r="AR40" s="269"/>
      <c r="AS40" s="269"/>
      <c r="AT40" s="314"/>
      <c r="AU40" s="314"/>
      <c r="AV40" s="314"/>
      <c r="AW40" s="314"/>
      <c r="AX40" s="314"/>
      <c r="AY40" s="314"/>
      <c r="AZ40" s="314"/>
      <c r="BA40" s="1"/>
      <c r="BB40" s="1"/>
    </row>
    <row r="41" spans="1:54" ht="15" customHeight="1">
      <c r="A41" s="1"/>
      <c r="B41" s="269"/>
      <c r="C41" s="269"/>
      <c r="D41" s="269"/>
      <c r="E41" s="269"/>
      <c r="F41" s="269"/>
      <c r="G41" s="269"/>
      <c r="H41" s="269"/>
      <c r="I41" s="269"/>
      <c r="J41" s="269"/>
      <c r="K41" s="271"/>
      <c r="L41" s="271"/>
      <c r="M41" s="271"/>
      <c r="N41" s="271"/>
      <c r="O41" s="271"/>
      <c r="P41" s="271"/>
      <c r="Q41" s="271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1"/>
      <c r="AJ41" s="271"/>
      <c r="AK41" s="271"/>
      <c r="AL41" s="271"/>
      <c r="AM41" s="271"/>
      <c r="AN41" s="269"/>
      <c r="AO41" s="269"/>
      <c r="AP41" s="269"/>
      <c r="AQ41" s="269"/>
      <c r="AR41" s="269"/>
      <c r="AS41" s="269"/>
      <c r="AT41" s="314"/>
      <c r="AU41" s="314"/>
      <c r="AV41" s="314"/>
      <c r="AW41" s="314"/>
      <c r="AX41" s="314"/>
      <c r="AY41" s="314"/>
      <c r="AZ41" s="314"/>
      <c r="BA41" s="1"/>
      <c r="BB41" s="1"/>
    </row>
    <row r="42" spans="1:54" ht="15" customHeight="1">
      <c r="A42" s="1"/>
      <c r="B42" s="269" t="s">
        <v>137</v>
      </c>
      <c r="C42" s="269"/>
      <c r="D42" s="269"/>
      <c r="E42" s="269"/>
      <c r="F42" s="269"/>
      <c r="G42" s="269"/>
      <c r="H42" s="269"/>
      <c r="I42" s="269"/>
      <c r="J42" s="269"/>
      <c r="K42" s="271"/>
      <c r="L42" s="271"/>
      <c r="M42" s="271"/>
      <c r="N42" s="271"/>
      <c r="O42" s="271"/>
      <c r="P42" s="271"/>
      <c r="Q42" s="271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1"/>
      <c r="AJ42" s="271"/>
      <c r="AK42" s="271"/>
      <c r="AL42" s="271"/>
      <c r="AM42" s="271"/>
      <c r="AN42" s="269" t="s">
        <v>138</v>
      </c>
      <c r="AO42" s="269"/>
      <c r="AP42" s="269"/>
      <c r="AQ42" s="269"/>
      <c r="AR42" s="269"/>
      <c r="AS42" s="269"/>
      <c r="AT42" s="314"/>
      <c r="AU42" s="314"/>
      <c r="AV42" s="314"/>
      <c r="AW42" s="314"/>
      <c r="AX42" s="314"/>
      <c r="AY42" s="314"/>
      <c r="AZ42" s="314"/>
      <c r="BA42" s="1"/>
      <c r="BB42" s="1"/>
    </row>
    <row r="43" spans="1:54" ht="15" customHeight="1">
      <c r="A43" s="1"/>
      <c r="B43" s="269"/>
      <c r="C43" s="269"/>
      <c r="D43" s="269"/>
      <c r="E43" s="269"/>
      <c r="F43" s="269"/>
      <c r="G43" s="269"/>
      <c r="H43" s="269"/>
      <c r="I43" s="269"/>
      <c r="J43" s="269"/>
      <c r="K43" s="271"/>
      <c r="L43" s="271"/>
      <c r="M43" s="271"/>
      <c r="N43" s="271"/>
      <c r="O43" s="271"/>
      <c r="P43" s="271"/>
      <c r="Q43" s="271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71"/>
      <c r="AJ43" s="271"/>
      <c r="AK43" s="271"/>
      <c r="AL43" s="271"/>
      <c r="AM43" s="271"/>
      <c r="AN43" s="269"/>
      <c r="AO43" s="269"/>
      <c r="AP43" s="269"/>
      <c r="AQ43" s="269"/>
      <c r="AR43" s="269"/>
      <c r="AS43" s="269"/>
      <c r="AT43" s="314"/>
      <c r="AU43" s="314"/>
      <c r="AV43" s="314"/>
      <c r="AW43" s="314"/>
      <c r="AX43" s="314"/>
      <c r="AY43" s="314"/>
      <c r="AZ43" s="314"/>
      <c r="BA43" s="1"/>
      <c r="BB43" s="1"/>
    </row>
    <row r="44" spans="1:54" ht="15" customHeight="1">
      <c r="A44" s="1"/>
      <c r="B44" s="269"/>
      <c r="C44" s="269"/>
      <c r="D44" s="269"/>
      <c r="E44" s="269"/>
      <c r="F44" s="269"/>
      <c r="G44" s="269"/>
      <c r="H44" s="269"/>
      <c r="I44" s="269"/>
      <c r="J44" s="269"/>
      <c r="K44" s="271"/>
      <c r="L44" s="271"/>
      <c r="M44" s="271"/>
      <c r="N44" s="271"/>
      <c r="O44" s="271"/>
      <c r="P44" s="271"/>
      <c r="Q44" s="271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1"/>
      <c r="AJ44" s="271"/>
      <c r="AK44" s="271"/>
      <c r="AL44" s="271"/>
      <c r="AM44" s="271"/>
      <c r="AN44" s="269"/>
      <c r="AO44" s="269"/>
      <c r="AP44" s="269"/>
      <c r="AQ44" s="269"/>
      <c r="AR44" s="269"/>
      <c r="AS44" s="269"/>
      <c r="AT44" s="314"/>
      <c r="AU44" s="314"/>
      <c r="AV44" s="314"/>
      <c r="AW44" s="314"/>
      <c r="AX44" s="314"/>
      <c r="AY44" s="314"/>
      <c r="AZ44" s="314"/>
      <c r="BA44" s="1"/>
      <c r="BB44" s="1"/>
    </row>
    <row r="45" spans="1:54" ht="15" customHeight="1">
      <c r="A45" s="1"/>
      <c r="B45" s="269" t="s">
        <v>139</v>
      </c>
      <c r="C45" s="269"/>
      <c r="D45" s="269"/>
      <c r="E45" s="269"/>
      <c r="F45" s="269"/>
      <c r="G45" s="269"/>
      <c r="H45" s="269"/>
      <c r="I45" s="269"/>
      <c r="J45" s="269"/>
      <c r="K45" s="271"/>
      <c r="L45" s="271"/>
      <c r="M45" s="271"/>
      <c r="N45" s="271"/>
      <c r="O45" s="271"/>
      <c r="P45" s="271"/>
      <c r="Q45" s="271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1"/>
      <c r="AJ45" s="271"/>
      <c r="AK45" s="271"/>
      <c r="AL45" s="271"/>
      <c r="AM45" s="271"/>
      <c r="AN45" s="269" t="s">
        <v>140</v>
      </c>
      <c r="AO45" s="269"/>
      <c r="AP45" s="269"/>
      <c r="AQ45" s="269"/>
      <c r="AR45" s="269"/>
      <c r="AS45" s="269"/>
      <c r="AT45" s="314"/>
      <c r="AU45" s="314"/>
      <c r="AV45" s="314"/>
      <c r="AW45" s="314"/>
      <c r="AX45" s="314"/>
      <c r="AY45" s="314"/>
      <c r="AZ45" s="314"/>
      <c r="BA45" s="1"/>
      <c r="BB45" s="1"/>
    </row>
    <row r="46" spans="2:52" ht="15" customHeight="1">
      <c r="B46" s="269"/>
      <c r="C46" s="269"/>
      <c r="D46" s="269"/>
      <c r="E46" s="269"/>
      <c r="F46" s="269"/>
      <c r="G46" s="269"/>
      <c r="H46" s="269"/>
      <c r="I46" s="269"/>
      <c r="J46" s="269"/>
      <c r="K46" s="271"/>
      <c r="L46" s="271"/>
      <c r="M46" s="271"/>
      <c r="N46" s="271"/>
      <c r="O46" s="271"/>
      <c r="P46" s="271"/>
      <c r="Q46" s="271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71"/>
      <c r="AJ46" s="271"/>
      <c r="AK46" s="271"/>
      <c r="AL46" s="271"/>
      <c r="AM46" s="271"/>
      <c r="AN46" s="269"/>
      <c r="AO46" s="269"/>
      <c r="AP46" s="269"/>
      <c r="AQ46" s="269"/>
      <c r="AR46" s="269"/>
      <c r="AS46" s="269"/>
      <c r="AT46" s="314"/>
      <c r="AU46" s="314"/>
      <c r="AV46" s="314"/>
      <c r="AW46" s="314"/>
      <c r="AX46" s="314"/>
      <c r="AY46" s="314"/>
      <c r="AZ46" s="314"/>
    </row>
    <row r="47" spans="2:52" ht="15" customHeight="1">
      <c r="B47" s="269"/>
      <c r="C47" s="269"/>
      <c r="D47" s="269"/>
      <c r="E47" s="269"/>
      <c r="F47" s="269"/>
      <c r="G47" s="269"/>
      <c r="H47" s="269"/>
      <c r="I47" s="269"/>
      <c r="J47" s="269"/>
      <c r="K47" s="271"/>
      <c r="L47" s="271"/>
      <c r="M47" s="271"/>
      <c r="N47" s="271"/>
      <c r="O47" s="271"/>
      <c r="P47" s="271"/>
      <c r="Q47" s="271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1"/>
      <c r="AJ47" s="271"/>
      <c r="AK47" s="271"/>
      <c r="AL47" s="271"/>
      <c r="AM47" s="271"/>
      <c r="AN47" s="269"/>
      <c r="AO47" s="269"/>
      <c r="AP47" s="269"/>
      <c r="AQ47" s="269"/>
      <c r="AR47" s="269"/>
      <c r="AS47" s="269"/>
      <c r="AT47" s="314"/>
      <c r="AU47" s="314"/>
      <c r="AV47" s="314"/>
      <c r="AW47" s="314"/>
      <c r="AX47" s="314"/>
      <c r="AY47" s="314"/>
      <c r="AZ47" s="314"/>
    </row>
    <row r="48" spans="2:45" ht="15" customHeight="1">
      <c r="B48" s="269" t="s">
        <v>141</v>
      </c>
      <c r="C48" s="269"/>
      <c r="D48" s="269"/>
      <c r="E48" s="269"/>
      <c r="F48" s="269"/>
      <c r="G48" s="269"/>
      <c r="H48" s="269"/>
      <c r="I48" s="269"/>
      <c r="J48" s="269"/>
      <c r="K48" s="271"/>
      <c r="L48" s="271"/>
      <c r="M48" s="271"/>
      <c r="N48" s="271"/>
      <c r="O48" s="271"/>
      <c r="P48" s="271"/>
      <c r="Q48" s="271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71"/>
      <c r="AJ48" s="271"/>
      <c r="AK48" s="271"/>
      <c r="AL48" s="271"/>
      <c r="AM48" s="271"/>
      <c r="AN48" s="269" t="s">
        <v>142</v>
      </c>
      <c r="AO48" s="269"/>
      <c r="AP48" s="269"/>
      <c r="AQ48" s="269"/>
      <c r="AR48" s="269"/>
      <c r="AS48" s="269"/>
    </row>
    <row r="49" spans="2:45" ht="15" customHeight="1">
      <c r="B49" s="269"/>
      <c r="C49" s="269"/>
      <c r="D49" s="269"/>
      <c r="E49" s="269"/>
      <c r="F49" s="269"/>
      <c r="G49" s="269"/>
      <c r="H49" s="269"/>
      <c r="I49" s="269"/>
      <c r="J49" s="269"/>
      <c r="K49" s="271"/>
      <c r="L49" s="271"/>
      <c r="M49" s="271"/>
      <c r="N49" s="271"/>
      <c r="O49" s="271"/>
      <c r="P49" s="271"/>
      <c r="Q49" s="271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71"/>
      <c r="AJ49" s="271"/>
      <c r="AK49" s="271"/>
      <c r="AL49" s="271"/>
      <c r="AM49" s="271"/>
      <c r="AN49" s="269"/>
      <c r="AO49" s="269"/>
      <c r="AP49" s="269"/>
      <c r="AQ49" s="269"/>
      <c r="AR49" s="269"/>
      <c r="AS49" s="269"/>
    </row>
    <row r="50" spans="2:45" ht="15" customHeight="1">
      <c r="B50" s="269"/>
      <c r="C50" s="269"/>
      <c r="D50" s="269"/>
      <c r="E50" s="269"/>
      <c r="F50" s="269"/>
      <c r="G50" s="269"/>
      <c r="H50" s="269"/>
      <c r="I50" s="269"/>
      <c r="J50" s="269"/>
      <c r="K50" s="271"/>
      <c r="L50" s="271"/>
      <c r="M50" s="271"/>
      <c r="N50" s="271"/>
      <c r="O50" s="271"/>
      <c r="P50" s="271"/>
      <c r="Q50" s="271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71"/>
      <c r="AJ50" s="271"/>
      <c r="AK50" s="271"/>
      <c r="AL50" s="271"/>
      <c r="AM50" s="271"/>
      <c r="AN50" s="269"/>
      <c r="AO50" s="269"/>
      <c r="AP50" s="269"/>
      <c r="AQ50" s="269"/>
      <c r="AR50" s="269"/>
      <c r="AS50" s="269"/>
    </row>
    <row r="51" spans="2:45" ht="15" customHeight="1">
      <c r="B51" s="269" t="s">
        <v>143</v>
      </c>
      <c r="C51" s="269"/>
      <c r="D51" s="269"/>
      <c r="E51" s="269"/>
      <c r="F51" s="269"/>
      <c r="G51" s="269"/>
      <c r="H51" s="269"/>
      <c r="I51" s="269"/>
      <c r="J51" s="269"/>
      <c r="K51" s="271"/>
      <c r="L51" s="271"/>
      <c r="M51" s="271"/>
      <c r="N51" s="271"/>
      <c r="O51" s="271"/>
      <c r="P51" s="271"/>
      <c r="Q51" s="271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71"/>
      <c r="AJ51" s="271"/>
      <c r="AK51" s="271"/>
      <c r="AL51" s="271"/>
      <c r="AM51" s="271"/>
      <c r="AN51" s="269" t="s">
        <v>144</v>
      </c>
      <c r="AO51" s="269"/>
      <c r="AP51" s="269"/>
      <c r="AQ51" s="269"/>
      <c r="AR51" s="269"/>
      <c r="AS51" s="269"/>
    </row>
    <row r="52" spans="3:46" ht="12.75"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</row>
  </sheetData>
  <sheetProtection/>
  <mergeCells count="116">
    <mergeCell ref="B36:AQ36"/>
    <mergeCell ref="AY21:BB21"/>
    <mergeCell ref="AR22:AX22"/>
    <mergeCell ref="AY22:BB22"/>
    <mergeCell ref="AY18:BC18"/>
    <mergeCell ref="AR19:AX19"/>
    <mergeCell ref="AY19:BB19"/>
    <mergeCell ref="AR20:AX20"/>
    <mergeCell ref="AY20:BB20"/>
    <mergeCell ref="K17:R18"/>
    <mergeCell ref="AR17:AX18"/>
    <mergeCell ref="AY17:BB17"/>
    <mergeCell ref="S19:AB19"/>
    <mergeCell ref="AC19:AI19"/>
    <mergeCell ref="S20:AB20"/>
    <mergeCell ref="AC20:AI20"/>
    <mergeCell ref="AK27:AL29"/>
    <mergeCell ref="AM27:BB28"/>
    <mergeCell ref="AM29:BB32"/>
    <mergeCell ref="Z30:AH30"/>
    <mergeCell ref="AI30:AJ30"/>
    <mergeCell ref="AK30:AL30"/>
    <mergeCell ref="Z31:AH31"/>
    <mergeCell ref="AK31:AL31"/>
    <mergeCell ref="AI31:AJ31"/>
    <mergeCell ref="Z32:AH32"/>
    <mergeCell ref="AI32:AJ32"/>
    <mergeCell ref="AK32:AL32"/>
    <mergeCell ref="B32:H32"/>
    <mergeCell ref="I32:J32"/>
    <mergeCell ref="K32:L32"/>
    <mergeCell ref="V32:W32"/>
    <mergeCell ref="X32:Y32"/>
    <mergeCell ref="K30:L30"/>
    <mergeCell ref="V30:W30"/>
    <mergeCell ref="X30:Y30"/>
    <mergeCell ref="I31:J31"/>
    <mergeCell ref="K31:L31"/>
    <mergeCell ref="V31:W31"/>
    <mergeCell ref="X31:Y31"/>
    <mergeCell ref="Z27:AH29"/>
    <mergeCell ref="AI27:AJ29"/>
    <mergeCell ref="X29:Y29"/>
    <mergeCell ref="I28:J28"/>
    <mergeCell ref="K28:L28"/>
    <mergeCell ref="V28:W28"/>
    <mergeCell ref="X28:Y28"/>
    <mergeCell ref="I27:J27"/>
    <mergeCell ref="K27:L27"/>
    <mergeCell ref="V27:W27"/>
    <mergeCell ref="X27:Y27"/>
    <mergeCell ref="B27:H28"/>
    <mergeCell ref="M27:U32"/>
    <mergeCell ref="B29:H29"/>
    <mergeCell ref="I29:J29"/>
    <mergeCell ref="K29:L29"/>
    <mergeCell ref="V29:W29"/>
    <mergeCell ref="B31:H31"/>
    <mergeCell ref="B30:H30"/>
    <mergeCell ref="I30:J30"/>
    <mergeCell ref="B25:L25"/>
    <mergeCell ref="M25:Y25"/>
    <mergeCell ref="Z25:AL25"/>
    <mergeCell ref="AM25:BB26"/>
    <mergeCell ref="B26:H26"/>
    <mergeCell ref="M26:U26"/>
    <mergeCell ref="V26:W26"/>
    <mergeCell ref="Z26:AH26"/>
    <mergeCell ref="AI26:AJ26"/>
    <mergeCell ref="AK26:AL26"/>
    <mergeCell ref="AJ22:AQ22"/>
    <mergeCell ref="S22:AB22"/>
    <mergeCell ref="AC22:AI22"/>
    <mergeCell ref="AJ21:AQ21"/>
    <mergeCell ref="AR21:AX21"/>
    <mergeCell ref="B22:D22"/>
    <mergeCell ref="E22:J22"/>
    <mergeCell ref="M22:O22"/>
    <mergeCell ref="Q22:R22"/>
    <mergeCell ref="AC21:AI21"/>
    <mergeCell ref="B21:D21"/>
    <mergeCell ref="F21:G21"/>
    <mergeCell ref="I21:J21"/>
    <mergeCell ref="AJ20:AQ20"/>
    <mergeCell ref="B20:D20"/>
    <mergeCell ref="F20:G20"/>
    <mergeCell ref="I20:J20"/>
    <mergeCell ref="S21:AB21"/>
    <mergeCell ref="AX3:BB3"/>
    <mergeCell ref="AT3:AW3"/>
    <mergeCell ref="B15:AX15"/>
    <mergeCell ref="B17:D18"/>
    <mergeCell ref="AB3:AF3"/>
    <mergeCell ref="AG3:AJ3"/>
    <mergeCell ref="C12:P12"/>
    <mergeCell ref="Z9:AK9"/>
    <mergeCell ref="Z11:AL11"/>
    <mergeCell ref="S3:W3"/>
    <mergeCell ref="X3:AA3"/>
    <mergeCell ref="S17:AB18"/>
    <mergeCell ref="E17:J18"/>
    <mergeCell ref="AJ19:AQ19"/>
    <mergeCell ref="B19:D19"/>
    <mergeCell ref="F19:G19"/>
    <mergeCell ref="I19:J19"/>
    <mergeCell ref="AC17:AI18"/>
    <mergeCell ref="BC3:BD3"/>
    <mergeCell ref="BL3:BL4"/>
    <mergeCell ref="AJ17:AQ18"/>
    <mergeCell ref="B2:BB2"/>
    <mergeCell ref="C3:F3"/>
    <mergeCell ref="G3:J3"/>
    <mergeCell ref="K3:N3"/>
    <mergeCell ref="O3:R3"/>
    <mergeCell ref="AK3:AO3"/>
    <mergeCell ref="AP3:AS3"/>
  </mergeCells>
  <printOptions/>
  <pageMargins left="0.5511811023622047" right="0.3937007874015748" top="1.062992125984252" bottom="0.5511811023622047" header="0.31496062992125984" footer="0.31496062992125984"/>
  <pageSetup fitToHeight="1" fitToWidth="1" horizontalDpi="600" verticalDpi="600" orientation="portrait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2"/>
  <sheetViews>
    <sheetView showZeros="0" tabSelected="1" zoomScalePageLayoutView="0" workbookViewId="0" topLeftCell="A13">
      <selection activeCell="AF31" sqref="AF31"/>
    </sheetView>
  </sheetViews>
  <sheetFormatPr defaultColWidth="9.00390625" defaultRowHeight="12.75"/>
  <cols>
    <col min="1" max="1" width="7.75390625" style="10" customWidth="1"/>
    <col min="2" max="2" width="61.125" style="10" customWidth="1"/>
    <col min="3" max="3" width="4.75390625" style="10" customWidth="1"/>
    <col min="4" max="4" width="3.00390625" style="10" hidden="1" customWidth="1"/>
    <col min="5" max="5" width="5.00390625" style="10" customWidth="1"/>
    <col min="6" max="6" width="4.375" style="10" customWidth="1"/>
    <col min="7" max="7" width="7.125" style="10" customWidth="1"/>
    <col min="8" max="8" width="6.125" style="10" customWidth="1"/>
    <col min="9" max="9" width="6.00390625" style="10" customWidth="1"/>
    <col min="10" max="10" width="7.125" style="10" customWidth="1"/>
    <col min="11" max="11" width="5.25390625" style="10" customWidth="1"/>
    <col min="12" max="12" width="4.375" style="10" customWidth="1"/>
    <col min="13" max="14" width="4.00390625" style="10" customWidth="1"/>
    <col min="15" max="27" width="4.75390625" style="10" customWidth="1"/>
    <col min="28" max="28" width="39.75390625" style="10" customWidth="1"/>
    <col min="29" max="34" width="3.75390625" style="10" customWidth="1"/>
    <col min="35" max="16384" width="9.125" style="10" customWidth="1"/>
  </cols>
  <sheetData>
    <row r="1" spans="1:28" ht="15.75">
      <c r="A1" s="541" t="s">
        <v>124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111" ht="15.75">
      <c r="A2" s="541" t="s">
        <v>148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5.75">
      <c r="A3" s="541" t="s">
        <v>125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2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2:111" ht="15">
      <c r="B4" s="29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2:111" ht="15">
      <c r="B5" s="302" t="s">
        <v>88</v>
      </c>
      <c r="E5" s="20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1"/>
      <c r="AD5" s="11"/>
      <c r="AE5" s="5"/>
      <c r="AF5" s="5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2:111" ht="15">
      <c r="B6" s="302" t="s">
        <v>89</v>
      </c>
      <c r="E6" s="20"/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1"/>
      <c r="AD6" s="11"/>
      <c r="AE6" s="5"/>
      <c r="AF6" s="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2:111" ht="15">
      <c r="B7" s="302" t="s">
        <v>90</v>
      </c>
      <c r="E7" s="20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1"/>
      <c r="AD7" s="11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2:111" ht="15">
      <c r="B8" s="301" t="s">
        <v>161</v>
      </c>
      <c r="C8" s="20"/>
      <c r="D8" s="20"/>
      <c r="E8" s="20"/>
      <c r="F8" s="20"/>
      <c r="AB8" s="33"/>
      <c r="AC8" s="11"/>
      <c r="AD8" s="11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8">
      <c r="A9" s="5"/>
      <c r="B9" s="29"/>
      <c r="C9" s="11"/>
      <c r="D9" s="11"/>
      <c r="E9" s="11"/>
      <c r="F9" s="11"/>
      <c r="G9" s="4"/>
      <c r="H9" s="543" t="s">
        <v>22</v>
      </c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23"/>
      <c r="AC9" s="11"/>
      <c r="AD9" s="11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2:111" ht="15">
      <c r="B10" s="29"/>
      <c r="C10" s="20"/>
      <c r="D10" s="20"/>
      <c r="E10" s="20"/>
      <c r="F10" s="20"/>
      <c r="G10" s="542" t="s">
        <v>126</v>
      </c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34"/>
      <c r="AC10" s="11"/>
      <c r="AD10" s="11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2:111" ht="15">
      <c r="B11" s="23"/>
      <c r="C11" s="20"/>
      <c r="D11" s="20"/>
      <c r="E11" s="20"/>
      <c r="F11" s="20"/>
      <c r="G11" s="542" t="s">
        <v>94</v>
      </c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34"/>
      <c r="AC11" s="11"/>
      <c r="AD11" s="11"/>
      <c r="AE11" s="5"/>
      <c r="AF11" s="5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3:111" ht="1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27"/>
      <c r="AC12" s="11"/>
      <c r="AD12" s="11"/>
      <c r="AE12" s="5"/>
      <c r="AF12" s="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2:111" ht="12.75">
      <c r="B13" s="22"/>
      <c r="C13" s="22"/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C13" s="11"/>
      <c r="AD13" s="11"/>
      <c r="AE13" s="5"/>
      <c r="AF13" s="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8">
      <c r="A14" s="5"/>
      <c r="C14" s="551" t="s">
        <v>72</v>
      </c>
      <c r="D14" s="551"/>
      <c r="E14" s="551"/>
      <c r="F14" s="551"/>
      <c r="H14" s="561" t="s">
        <v>71</v>
      </c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21"/>
      <c r="AC14" s="11"/>
      <c r="AD14" s="11"/>
      <c r="AE14" s="6"/>
      <c r="AF14" s="6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3.5">
      <c r="A15" s="5"/>
      <c r="C15" s="563" t="s">
        <v>43</v>
      </c>
      <c r="D15" s="563"/>
      <c r="E15" s="563"/>
      <c r="F15" s="563"/>
      <c r="H15" s="539" t="s">
        <v>91</v>
      </c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11"/>
      <c r="AC15" s="11"/>
      <c r="AD15" s="11"/>
      <c r="AE15" s="6"/>
      <c r="AF15" s="6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8">
      <c r="A16" s="5"/>
      <c r="B16" s="12"/>
      <c r="C16" s="4"/>
      <c r="D16" s="4"/>
      <c r="E16" s="4"/>
      <c r="F16" s="4"/>
      <c r="G16" s="4"/>
      <c r="H16" s="561" t="s">
        <v>78</v>
      </c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11"/>
      <c r="AC16" s="11"/>
      <c r="AD16" s="11"/>
      <c r="AE16" s="6"/>
      <c r="AF16" s="6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3.5">
      <c r="A17" s="5"/>
      <c r="D17" s="25"/>
      <c r="E17" s="25"/>
      <c r="F17" s="25"/>
      <c r="H17" s="539" t="s">
        <v>92</v>
      </c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6"/>
      <c r="AC17" s="6"/>
      <c r="AD17" s="11"/>
      <c r="AE17" s="6"/>
      <c r="AF17" s="6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ht="15.75">
      <c r="A18" s="5"/>
      <c r="B18" s="9"/>
      <c r="C18" s="6"/>
      <c r="D18" s="6"/>
      <c r="E18" s="6"/>
      <c r="F18" s="6"/>
      <c r="G18" s="4"/>
      <c r="H18" s="4"/>
      <c r="I18" s="4"/>
      <c r="J18" s="4"/>
      <c r="K18" s="19"/>
      <c r="L18" s="19"/>
      <c r="M18" s="19"/>
      <c r="N18" s="19"/>
      <c r="O18" s="544" t="s">
        <v>127</v>
      </c>
      <c r="P18" s="544"/>
      <c r="Q18" s="544"/>
      <c r="R18" s="544"/>
      <c r="S18" s="544"/>
      <c r="T18" s="35"/>
      <c r="U18" s="19"/>
      <c r="V18" s="19"/>
      <c r="W18" s="6"/>
      <c r="X18" s="6"/>
      <c r="Y18" s="6"/>
      <c r="Z18" s="6"/>
      <c r="AA18" s="6"/>
      <c r="AB18" s="6"/>
      <c r="AC18" s="6"/>
      <c r="AD18" s="5"/>
      <c r="AE18" s="5"/>
      <c r="AF18" s="5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ht="15.75">
      <c r="A19" s="5"/>
      <c r="B19" s="9"/>
      <c r="C19" s="6"/>
      <c r="D19" s="6"/>
      <c r="E19" s="6"/>
      <c r="F19" s="6"/>
      <c r="G19" s="4"/>
      <c r="H19" s="4"/>
      <c r="I19" s="4"/>
      <c r="J19" s="4"/>
      <c r="K19" s="514" t="s">
        <v>128</v>
      </c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22"/>
      <c r="Y19" s="22"/>
      <c r="Z19" s="22"/>
      <c r="AA19" s="22"/>
      <c r="AB19" s="5"/>
      <c r="AC19" s="6"/>
      <c r="AD19" s="5"/>
      <c r="AE19" s="5"/>
      <c r="AF19" s="5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5.75">
      <c r="A20" s="5"/>
      <c r="B20" s="5"/>
      <c r="C20" s="5"/>
      <c r="D20" s="5"/>
      <c r="E20" s="5"/>
      <c r="F20" s="5"/>
      <c r="G20" s="4"/>
      <c r="H20" s="4"/>
      <c r="I20" s="4"/>
      <c r="J20" s="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 t="s">
        <v>93</v>
      </c>
      <c r="W20" s="37"/>
      <c r="X20" s="37"/>
      <c r="Y20" s="37"/>
      <c r="Z20" s="38"/>
      <c r="AA20" s="5"/>
      <c r="AB20" s="8"/>
      <c r="AC20" s="5"/>
      <c r="AD20" s="8"/>
      <c r="AE20" s="8"/>
      <c r="AF20" s="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3.5">
      <c r="A21" s="5"/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7"/>
      <c r="P21" s="7"/>
      <c r="R21" s="24"/>
      <c r="S21" s="24"/>
      <c r="T21" s="24"/>
      <c r="U21" s="24"/>
      <c r="V21" s="39" t="s">
        <v>129</v>
      </c>
      <c r="W21" s="39"/>
      <c r="X21" s="39"/>
      <c r="Y21" s="38"/>
      <c r="Z21" s="38"/>
      <c r="AA21" s="5"/>
      <c r="AB21" s="8"/>
      <c r="AC21" s="5"/>
      <c r="AD21" s="8"/>
      <c r="AE21" s="8"/>
      <c r="AF21" s="8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ht="15">
      <c r="A22" s="5"/>
      <c r="B22" s="303" t="s">
        <v>149</v>
      </c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7"/>
      <c r="P22" s="7"/>
      <c r="R22" s="24"/>
      <c r="S22" s="24"/>
      <c r="T22" s="24"/>
      <c r="U22" s="24"/>
      <c r="V22" s="39" t="s">
        <v>130</v>
      </c>
      <c r="W22" s="39"/>
      <c r="X22" s="39"/>
      <c r="Y22" s="38"/>
      <c r="Z22" s="38"/>
      <c r="AA22" s="5"/>
      <c r="AB22" s="8"/>
      <c r="AC22" s="5"/>
      <c r="AD22" s="8"/>
      <c r="AE22" s="8"/>
      <c r="AF22" s="8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ht="13.5" thickBot="1"/>
    <row r="24" spans="1:28" ht="13.5" customHeight="1" thickBot="1">
      <c r="A24" s="533" t="s">
        <v>5</v>
      </c>
      <c r="B24" s="536" t="s">
        <v>14</v>
      </c>
      <c r="C24" s="564" t="s">
        <v>81</v>
      </c>
      <c r="D24" s="565"/>
      <c r="E24" s="565"/>
      <c r="F24" s="566"/>
      <c r="G24" s="515" t="s">
        <v>54</v>
      </c>
      <c r="H24" s="516"/>
      <c r="I24" s="575" t="s">
        <v>131</v>
      </c>
      <c r="J24" s="576"/>
      <c r="K24" s="576"/>
      <c r="L24" s="576"/>
      <c r="M24" s="576"/>
      <c r="N24" s="576"/>
      <c r="O24" s="577"/>
      <c r="P24" s="528" t="s">
        <v>6</v>
      </c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30"/>
      <c r="AB24" s="545" t="s">
        <v>21</v>
      </c>
    </row>
    <row r="25" spans="1:28" ht="13.5" customHeight="1" thickBot="1">
      <c r="A25" s="534"/>
      <c r="B25" s="537"/>
      <c r="C25" s="567"/>
      <c r="D25" s="568"/>
      <c r="E25" s="568"/>
      <c r="F25" s="569"/>
      <c r="G25" s="517"/>
      <c r="H25" s="518"/>
      <c r="I25" s="578" t="s">
        <v>95</v>
      </c>
      <c r="J25" s="581" t="s">
        <v>132</v>
      </c>
      <c r="K25" s="552" t="s">
        <v>7</v>
      </c>
      <c r="L25" s="555" t="s">
        <v>9</v>
      </c>
      <c r="M25" s="558" t="s">
        <v>10</v>
      </c>
      <c r="N25" s="558" t="s">
        <v>11</v>
      </c>
      <c r="O25" s="548" t="s">
        <v>96</v>
      </c>
      <c r="P25" s="540" t="s">
        <v>8</v>
      </c>
      <c r="Q25" s="531"/>
      <c r="R25" s="531"/>
      <c r="S25" s="531"/>
      <c r="T25" s="531" t="s">
        <v>12</v>
      </c>
      <c r="U25" s="531"/>
      <c r="V25" s="531"/>
      <c r="W25" s="531"/>
      <c r="X25" s="531" t="s">
        <v>13</v>
      </c>
      <c r="Y25" s="531"/>
      <c r="Z25" s="531"/>
      <c r="AA25" s="532"/>
      <c r="AB25" s="546"/>
    </row>
    <row r="26" spans="1:28" ht="15" customHeight="1">
      <c r="A26" s="534"/>
      <c r="B26" s="537"/>
      <c r="C26" s="567"/>
      <c r="D26" s="568"/>
      <c r="E26" s="568"/>
      <c r="F26" s="569"/>
      <c r="G26" s="517"/>
      <c r="H26" s="518"/>
      <c r="I26" s="579"/>
      <c r="J26" s="582"/>
      <c r="K26" s="553"/>
      <c r="L26" s="556"/>
      <c r="M26" s="559"/>
      <c r="N26" s="559"/>
      <c r="O26" s="549"/>
      <c r="P26" s="230">
        <v>1</v>
      </c>
      <c r="Q26" s="294">
        <f>'график уч процесса'!F19</f>
        <v>9</v>
      </c>
      <c r="R26" s="230">
        <v>2</v>
      </c>
      <c r="S26" s="231">
        <f>'график уч процесса'!I19</f>
        <v>14</v>
      </c>
      <c r="T26" s="295">
        <v>3</v>
      </c>
      <c r="U26" s="294">
        <f>'график уч процесса'!F20</f>
        <v>9</v>
      </c>
      <c r="V26" s="230">
        <v>4</v>
      </c>
      <c r="W26" s="231">
        <f>'график уч процесса'!I20</f>
        <v>21</v>
      </c>
      <c r="X26" s="295">
        <v>5</v>
      </c>
      <c r="Y26" s="294">
        <f>'график уч процесса'!F21</f>
        <v>17</v>
      </c>
      <c r="Z26" s="230">
        <v>6</v>
      </c>
      <c r="AA26" s="231">
        <f>'график уч процесса'!I21</f>
        <v>16</v>
      </c>
      <c r="AB26" s="546"/>
    </row>
    <row r="27" spans="1:28" ht="19.5" customHeight="1" thickBot="1">
      <c r="A27" s="534"/>
      <c r="B27" s="537"/>
      <c r="C27" s="570"/>
      <c r="D27" s="571"/>
      <c r="E27" s="571"/>
      <c r="F27" s="572"/>
      <c r="G27" s="519"/>
      <c r="H27" s="520"/>
      <c r="I27" s="579"/>
      <c r="J27" s="582"/>
      <c r="K27" s="553"/>
      <c r="L27" s="556"/>
      <c r="M27" s="559"/>
      <c r="N27" s="559"/>
      <c r="O27" s="549"/>
      <c r="P27" s="40" t="s">
        <v>61</v>
      </c>
      <c r="Q27" s="107" t="s">
        <v>50</v>
      </c>
      <c r="R27" s="40" t="s">
        <v>61</v>
      </c>
      <c r="S27" s="41" t="s">
        <v>50</v>
      </c>
      <c r="T27" s="105" t="s">
        <v>61</v>
      </c>
      <c r="U27" s="107" t="s">
        <v>50</v>
      </c>
      <c r="V27" s="40" t="s">
        <v>61</v>
      </c>
      <c r="W27" s="41" t="s">
        <v>50</v>
      </c>
      <c r="X27" s="105" t="s">
        <v>61</v>
      </c>
      <c r="Y27" s="107" t="s">
        <v>50</v>
      </c>
      <c r="Z27" s="40" t="s">
        <v>61</v>
      </c>
      <c r="AA27" s="41" t="s">
        <v>50</v>
      </c>
      <c r="AB27" s="546"/>
    </row>
    <row r="28" spans="1:28" ht="90" customHeight="1" thickBot="1">
      <c r="A28" s="535"/>
      <c r="B28" s="538"/>
      <c r="C28" s="46" t="s">
        <v>80</v>
      </c>
      <c r="D28" s="47" t="s">
        <v>44</v>
      </c>
      <c r="E28" s="47" t="s">
        <v>55</v>
      </c>
      <c r="F28" s="48" t="s">
        <v>56</v>
      </c>
      <c r="G28" s="49" t="s">
        <v>53</v>
      </c>
      <c r="H28" s="50" t="s">
        <v>44</v>
      </c>
      <c r="I28" s="580"/>
      <c r="J28" s="583"/>
      <c r="K28" s="554"/>
      <c r="L28" s="557"/>
      <c r="M28" s="560"/>
      <c r="N28" s="560"/>
      <c r="O28" s="550"/>
      <c r="P28" s="289" t="s">
        <v>52</v>
      </c>
      <c r="Q28" s="290" t="s">
        <v>44</v>
      </c>
      <c r="R28" s="291" t="s">
        <v>52</v>
      </c>
      <c r="S28" s="292" t="s">
        <v>44</v>
      </c>
      <c r="T28" s="289" t="s">
        <v>52</v>
      </c>
      <c r="U28" s="290" t="s">
        <v>44</v>
      </c>
      <c r="V28" s="291" t="s">
        <v>52</v>
      </c>
      <c r="W28" s="293" t="s">
        <v>44</v>
      </c>
      <c r="X28" s="289" t="s">
        <v>52</v>
      </c>
      <c r="Y28" s="290" t="s">
        <v>44</v>
      </c>
      <c r="Z28" s="291" t="s">
        <v>52</v>
      </c>
      <c r="AA28" s="293" t="s">
        <v>44</v>
      </c>
      <c r="AB28" s="547"/>
    </row>
    <row r="29" spans="1:28" ht="15" customHeight="1" thickBot="1">
      <c r="A29" s="51" t="s">
        <v>97</v>
      </c>
      <c r="B29" s="52"/>
      <c r="C29" s="53"/>
      <c r="D29" s="54"/>
      <c r="E29" s="54"/>
      <c r="F29" s="55"/>
      <c r="G29" s="56"/>
      <c r="H29" s="52"/>
      <c r="I29" s="57"/>
      <c r="J29" s="58"/>
      <c r="K29" s="59"/>
      <c r="L29" s="60"/>
      <c r="M29" s="61"/>
      <c r="N29" s="61"/>
      <c r="O29" s="62"/>
      <c r="P29" s="63"/>
      <c r="Q29" s="64"/>
      <c r="R29" s="65"/>
      <c r="S29" s="66"/>
      <c r="T29" s="67"/>
      <c r="U29" s="64"/>
      <c r="V29" s="68"/>
      <c r="W29" s="69"/>
      <c r="X29" s="53"/>
      <c r="Y29" s="70"/>
      <c r="Z29" s="71"/>
      <c r="AA29" s="69"/>
      <c r="AB29" s="72"/>
    </row>
    <row r="30" spans="1:28" ht="15" customHeight="1" thickBot="1">
      <c r="A30" s="73" t="s">
        <v>15</v>
      </c>
      <c r="B30" s="74"/>
      <c r="C30" s="75">
        <f>COUNT(C31:C34)</f>
        <v>2</v>
      </c>
      <c r="D30" s="76">
        <f>COUNT(D31:D34)</f>
        <v>4</v>
      </c>
      <c r="E30" s="76">
        <f>COUNT(E31:E34)</f>
        <v>0</v>
      </c>
      <c r="F30" s="77">
        <f>COUNT(F31:F34)</f>
        <v>2</v>
      </c>
      <c r="G30" s="78">
        <f>SUM(G31:G34)</f>
        <v>324</v>
      </c>
      <c r="H30" s="79">
        <f>SUM(H31:H34)</f>
        <v>9</v>
      </c>
      <c r="I30" s="218" t="s">
        <v>70</v>
      </c>
      <c r="J30" s="80">
        <f>SUM(J31:J34)</f>
        <v>80</v>
      </c>
      <c r="K30" s="81">
        <f>SUM(K31:K34)</f>
        <v>244</v>
      </c>
      <c r="L30" s="82"/>
      <c r="M30" s="83"/>
      <c r="N30" s="83"/>
      <c r="O30" s="84"/>
      <c r="P30" s="85"/>
      <c r="Q30" s="86"/>
      <c r="R30" s="87"/>
      <c r="S30" s="88"/>
      <c r="T30" s="89"/>
      <c r="U30" s="90"/>
      <c r="V30" s="87"/>
      <c r="W30" s="88"/>
      <c r="X30" s="89"/>
      <c r="Y30" s="90"/>
      <c r="Z30" s="87"/>
      <c r="AA30" s="88"/>
      <c r="AB30" s="91"/>
    </row>
    <row r="31" spans="1:28" ht="15" customHeight="1">
      <c r="A31" s="521" t="s">
        <v>17</v>
      </c>
      <c r="B31" s="523" t="s">
        <v>66</v>
      </c>
      <c r="C31" s="42"/>
      <c r="D31" s="43">
        <f>IF(C31&lt;&gt;0,1,0)</f>
        <v>0</v>
      </c>
      <c r="E31" s="43"/>
      <c r="F31" s="93">
        <v>1</v>
      </c>
      <c r="G31" s="94">
        <f>H31*36</f>
        <v>72</v>
      </c>
      <c r="H31" s="95">
        <f>Q31+S31+U31+W31+Y31+AA31</f>
        <v>2</v>
      </c>
      <c r="I31" s="96">
        <f>G31</f>
        <v>72</v>
      </c>
      <c r="J31" s="43">
        <f>SUM(P31,R31,T31,V31,X31,Z31,)</f>
        <v>20</v>
      </c>
      <c r="K31" s="93">
        <f>I31-J31</f>
        <v>52</v>
      </c>
      <c r="L31" s="94">
        <f>SUM(P31,R31,T31,V31,X31,Z31)</f>
        <v>20</v>
      </c>
      <c r="M31" s="97"/>
      <c r="N31" s="97"/>
      <c r="O31" s="98"/>
      <c r="P31" s="42">
        <v>20</v>
      </c>
      <c r="Q31" s="99">
        <v>2</v>
      </c>
      <c r="R31" s="100">
        <f>IF(OR(C31=$R$26,E31=$R$26,F31=$R$26),J31,0)</f>
        <v>0</v>
      </c>
      <c r="S31" s="101"/>
      <c r="T31" s="42">
        <f>IF(OR(E31=$T$26,C31=$T$26,F31=$T$26),J31,0)</f>
        <v>0</v>
      </c>
      <c r="U31" s="99"/>
      <c r="V31" s="100">
        <f>IF(OR(C31=$V$26,E31=$V$26,F31=$V$26),J31,0)</f>
        <v>0</v>
      </c>
      <c r="W31" s="101"/>
      <c r="X31" s="42">
        <f>IF(OR(C31=$X$26,E31=$X$26,F31=$X$26),J31,0)</f>
        <v>0</v>
      </c>
      <c r="Y31" s="99"/>
      <c r="Z31" s="100"/>
      <c r="AA31" s="101"/>
      <c r="AB31" s="591" t="s">
        <v>168</v>
      </c>
    </row>
    <row r="32" spans="1:28" ht="15" customHeight="1">
      <c r="A32" s="522"/>
      <c r="B32" s="524"/>
      <c r="C32" s="105">
        <v>2</v>
      </c>
      <c r="D32" s="106">
        <f>IF(C32&lt;&gt;0,1,0)</f>
        <v>1</v>
      </c>
      <c r="E32" s="106"/>
      <c r="F32" s="107"/>
      <c r="G32" s="108">
        <f>H32*36</f>
        <v>72</v>
      </c>
      <c r="H32" s="41">
        <f>Q32+S32+U32+W32+Y32+AA32</f>
        <v>2</v>
      </c>
      <c r="I32" s="109">
        <f>G32</f>
        <v>72</v>
      </c>
      <c r="J32" s="106">
        <f>SUM(P32,R32,T32,V32,X32,Z32,)</f>
        <v>20</v>
      </c>
      <c r="K32" s="107">
        <f>I32-J32</f>
        <v>52</v>
      </c>
      <c r="L32" s="108">
        <f>SUM(P32,R32,T32,V32,X32,Z32)</f>
        <v>20</v>
      </c>
      <c r="M32" s="110"/>
      <c r="N32" s="110"/>
      <c r="O32" s="111"/>
      <c r="P32" s="105">
        <f>IF(OR(C32=$P$26,E32=$P$26,F32=$P$26),J32,0)</f>
        <v>0</v>
      </c>
      <c r="Q32" s="112"/>
      <c r="R32" s="40">
        <v>20</v>
      </c>
      <c r="S32" s="113">
        <v>2</v>
      </c>
      <c r="T32" s="105">
        <f>IF(OR(E32=$T$26,C32=$T$26,F32=$T$26),J32,0)</f>
        <v>0</v>
      </c>
      <c r="U32" s="112"/>
      <c r="V32" s="40">
        <f>IF(OR(C32=$V$26,E32=$V$26,F32=$V$26),J32,0)</f>
        <v>0</v>
      </c>
      <c r="W32" s="113"/>
      <c r="X32" s="105">
        <f>IF(OR(C32=$X$26,E32=$X$26,F32=$X$26),J32,0)</f>
        <v>0</v>
      </c>
      <c r="Y32" s="112"/>
      <c r="Z32" s="40"/>
      <c r="AA32" s="113"/>
      <c r="AB32" s="592"/>
    </row>
    <row r="33" spans="1:28" ht="15" customHeight="1">
      <c r="A33" s="525" t="s">
        <v>62</v>
      </c>
      <c r="B33" s="527" t="s">
        <v>51</v>
      </c>
      <c r="C33" s="105"/>
      <c r="D33" s="106">
        <f>IF(C33&lt;&gt;0,1,0)</f>
        <v>0</v>
      </c>
      <c r="E33" s="106"/>
      <c r="F33" s="107">
        <v>3</v>
      </c>
      <c r="G33" s="108">
        <f>H33*36</f>
        <v>72</v>
      </c>
      <c r="H33" s="41">
        <f>Q33+S33+U33+W33+Y33+AA33</f>
        <v>2</v>
      </c>
      <c r="I33" s="109">
        <f>G33</f>
        <v>72</v>
      </c>
      <c r="J33" s="106">
        <f>SUM(P33,R33,T33,V33,X33,Z33,)</f>
        <v>20</v>
      </c>
      <c r="K33" s="107">
        <f>I33-J33</f>
        <v>52</v>
      </c>
      <c r="L33" s="108"/>
      <c r="M33" s="110"/>
      <c r="N33" s="110">
        <v>20</v>
      </c>
      <c r="O33" s="111"/>
      <c r="P33" s="105"/>
      <c r="Q33" s="112"/>
      <c r="R33" s="40">
        <f>IF(OR(C33=$R$26,E33=$R$26,F33=$R$26),J33,0)</f>
        <v>0</v>
      </c>
      <c r="S33" s="113"/>
      <c r="T33" s="105">
        <v>20</v>
      </c>
      <c r="U33" s="112">
        <v>2</v>
      </c>
      <c r="V33" s="40">
        <f>IF(OR(C33=$V$26,E33=$V$26,F33=$V$26),J33,0)</f>
        <v>0</v>
      </c>
      <c r="W33" s="113"/>
      <c r="X33" s="105">
        <f>IF(OR(C33=$X$26,E33=$X$26,F33=$X$26),J33,0)</f>
        <v>0</v>
      </c>
      <c r="Y33" s="112"/>
      <c r="Z33" s="40"/>
      <c r="AA33" s="113"/>
      <c r="AB33" s="593" t="s">
        <v>169</v>
      </c>
    </row>
    <row r="34" spans="1:28" ht="15" customHeight="1">
      <c r="A34" s="526"/>
      <c r="B34" s="524"/>
      <c r="C34" s="105">
        <v>4</v>
      </c>
      <c r="D34" s="106">
        <f>IF(C34&lt;&gt;0,1,0)</f>
        <v>1</v>
      </c>
      <c r="E34" s="106"/>
      <c r="F34" s="107"/>
      <c r="G34" s="108">
        <f>H34*36</f>
        <v>108</v>
      </c>
      <c r="H34" s="41">
        <f>Q34+S34+U34+W34+Y34+AA34</f>
        <v>3</v>
      </c>
      <c r="I34" s="109">
        <f>G34</f>
        <v>108</v>
      </c>
      <c r="J34" s="106">
        <f>SUM(P34,R34,T34,V34,X34,Z34,)</f>
        <v>20</v>
      </c>
      <c r="K34" s="107">
        <f>I34-J34</f>
        <v>88</v>
      </c>
      <c r="L34" s="108"/>
      <c r="M34" s="110"/>
      <c r="N34" s="110">
        <v>20</v>
      </c>
      <c r="O34" s="111"/>
      <c r="P34" s="105">
        <f>IF(OR(C34=$P$26,E34=$P$26,F34=$P$26),J34,0)</f>
        <v>0</v>
      </c>
      <c r="Q34" s="112"/>
      <c r="R34" s="40"/>
      <c r="S34" s="113"/>
      <c r="T34" s="105">
        <f>IF(OR(E34=$T$26,C34=$T$26,F34=$T$26),J34,0)</f>
        <v>0</v>
      </c>
      <c r="U34" s="112"/>
      <c r="V34" s="40">
        <v>20</v>
      </c>
      <c r="W34" s="113">
        <v>3</v>
      </c>
      <c r="X34" s="105">
        <f>IF(OR(C34=$X$26,E34=$X$26,F34=$X$26),J34,0)</f>
        <v>0</v>
      </c>
      <c r="Y34" s="112"/>
      <c r="Z34" s="40"/>
      <c r="AA34" s="113"/>
      <c r="AB34" s="592"/>
    </row>
    <row r="35" spans="1:28" ht="15" customHeight="1" thickBot="1">
      <c r="A35" s="115"/>
      <c r="B35" s="116"/>
      <c r="C35" s="117"/>
      <c r="D35" s="118">
        <f>IF(C35&lt;&gt;0,1,0)</f>
        <v>0</v>
      </c>
      <c r="E35" s="118"/>
      <c r="F35" s="119"/>
      <c r="G35" s="108">
        <f>H35*36</f>
        <v>0</v>
      </c>
      <c r="H35" s="121"/>
      <c r="I35" s="122">
        <f>IF(D35&lt;&gt;0,G35-36,G35-0)</f>
        <v>0</v>
      </c>
      <c r="J35" s="118">
        <f>SUM(L35:O35)</f>
        <v>0</v>
      </c>
      <c r="K35" s="119">
        <f>I35-J35</f>
        <v>0</v>
      </c>
      <c r="L35" s="120"/>
      <c r="M35" s="123"/>
      <c r="N35" s="123"/>
      <c r="O35" s="124"/>
      <c r="P35" s="117">
        <f>IF(OR(C35=$P$26,E35=$P$26,F35=$P$26),J35,0)</f>
        <v>0</v>
      </c>
      <c r="Q35" s="125"/>
      <c r="R35" s="126">
        <f>IF(OR(C35=$R$26,E35=$R$26,F35=$R$26),J35,0)</f>
        <v>0</v>
      </c>
      <c r="S35" s="127"/>
      <c r="T35" s="117">
        <f>IF(OR(E35=$T$26,C35=$T$26,F35=$T$26),J35,0)</f>
        <v>0</v>
      </c>
      <c r="U35" s="125"/>
      <c r="V35" s="126">
        <f>IF(OR(C35=$V$26,E35=$V$26,F35=$V$26),J35,0)</f>
        <v>0</v>
      </c>
      <c r="W35" s="127"/>
      <c r="X35" s="117">
        <f>IF(OR(C35=$X$26,E35=$X$26,F35=$X$26),J35,0)</f>
        <v>0</v>
      </c>
      <c r="Y35" s="125"/>
      <c r="Z35" s="126">
        <f>IF(OR(C35=$Z$26,E35=$Z$26,F35=$Z$26),J35,0)</f>
        <v>0</v>
      </c>
      <c r="AA35" s="127"/>
      <c r="AB35" s="128"/>
    </row>
    <row r="36" spans="1:28" ht="15" customHeight="1" thickBot="1">
      <c r="A36" s="129" t="s">
        <v>16</v>
      </c>
      <c r="B36" s="130"/>
      <c r="C36" s="75">
        <f>COUNT(C37:C45)</f>
        <v>5</v>
      </c>
      <c r="D36" s="76">
        <f>COUNT(D37:D45)</f>
        <v>4</v>
      </c>
      <c r="E36" s="76">
        <f>COUNT(E37:E45)</f>
        <v>0</v>
      </c>
      <c r="F36" s="77">
        <f>COUNT(F37:F45)</f>
        <v>4</v>
      </c>
      <c r="G36" s="78">
        <f>SUM(G37:G45)</f>
        <v>720</v>
      </c>
      <c r="H36" s="79">
        <f>SUM(H48,H37:H45)</f>
        <v>21</v>
      </c>
      <c r="I36" s="218" t="s">
        <v>70</v>
      </c>
      <c r="J36" s="80">
        <f>SUM(J37:J45)</f>
        <v>42</v>
      </c>
      <c r="K36" s="81">
        <f>SUM(K37:K45)</f>
        <v>678</v>
      </c>
      <c r="L36" s="131"/>
      <c r="M36" s="132"/>
      <c r="N36" s="132"/>
      <c r="O36" s="133"/>
      <c r="P36" s="134"/>
      <c r="Q36" s="135"/>
      <c r="R36" s="87"/>
      <c r="S36" s="136"/>
      <c r="T36" s="134"/>
      <c r="U36" s="135"/>
      <c r="V36" s="137"/>
      <c r="W36" s="136"/>
      <c r="X36" s="134"/>
      <c r="Y36" s="135"/>
      <c r="Z36" s="137"/>
      <c r="AA36" s="136"/>
      <c r="AB36" s="138"/>
    </row>
    <row r="37" spans="1:28" ht="15" customHeight="1">
      <c r="A37" s="521" t="s">
        <v>64</v>
      </c>
      <c r="B37" s="523" t="s">
        <v>78</v>
      </c>
      <c r="C37" s="42"/>
      <c r="D37" s="43">
        <f>IF(C37&lt;&gt;0,1,0)</f>
        <v>0</v>
      </c>
      <c r="E37" s="139"/>
      <c r="F37" s="93">
        <v>4</v>
      </c>
      <c r="G37" s="94">
        <f aca="true" t="shared" si="0" ref="G37:G45">H37*36</f>
        <v>72</v>
      </c>
      <c r="H37" s="95">
        <f aca="true" t="shared" si="1" ref="H37:H45">Q37+S37+U37+W37+Y37+AA37</f>
        <v>2</v>
      </c>
      <c r="I37" s="96">
        <f aca="true" t="shared" si="2" ref="I37:I45">G37</f>
        <v>72</v>
      </c>
      <c r="J37" s="43">
        <f>SUM(P37,R37,T37,V37,X37,Z37,)</f>
        <v>5</v>
      </c>
      <c r="K37" s="93">
        <f aca="true" t="shared" si="3" ref="K37:K45">I37-J37</f>
        <v>67</v>
      </c>
      <c r="L37" s="94">
        <f aca="true" t="shared" si="4" ref="L37:L45">SUM(P37,R37,T37,V37,X37,Z37)</f>
        <v>5</v>
      </c>
      <c r="M37" s="97"/>
      <c r="N37" s="97"/>
      <c r="O37" s="98"/>
      <c r="P37" s="42">
        <f>IF(OR(C37=$P$26,E37=$P$26,F37=$P$26),J37,0)</f>
        <v>0</v>
      </c>
      <c r="Q37" s="99"/>
      <c r="R37" s="100">
        <f>IF(OR(C37=$R$26,E37=$R$26,F37=$R$26),J37,0)</f>
        <v>0</v>
      </c>
      <c r="S37" s="101"/>
      <c r="T37" s="42">
        <f>IF(OR(E37=$T$26,C37=$T$26,F37=$T$26),J37,0)</f>
        <v>0</v>
      </c>
      <c r="U37" s="99"/>
      <c r="V37" s="100">
        <v>5</v>
      </c>
      <c r="W37" s="101">
        <v>2</v>
      </c>
      <c r="X37" s="42">
        <f>IF(OR(C37=$X$26,E37=$X$26,F37=$X$26),J37,0)</f>
        <v>0</v>
      </c>
      <c r="Y37" s="99"/>
      <c r="Z37" s="100">
        <f>IF(OR(C37=$Z$26,E37=$Z$26,F37=$Z$26),J37,0)</f>
        <v>0</v>
      </c>
      <c r="AA37" s="101"/>
      <c r="AB37" s="591" t="s">
        <v>133</v>
      </c>
    </row>
    <row r="38" spans="1:28" ht="15" customHeight="1">
      <c r="A38" s="584"/>
      <c r="B38" s="595"/>
      <c r="C38" s="105">
        <v>5</v>
      </c>
      <c r="D38" s="106"/>
      <c r="E38" s="140"/>
      <c r="F38" s="107"/>
      <c r="G38" s="108">
        <f t="shared" si="0"/>
        <v>72</v>
      </c>
      <c r="H38" s="41">
        <f t="shared" si="1"/>
        <v>2</v>
      </c>
      <c r="I38" s="109">
        <f t="shared" si="2"/>
        <v>72</v>
      </c>
      <c r="J38" s="106">
        <f aca="true" t="shared" si="5" ref="J38:J45">SUM(P38,R38,T38,V38,X38,Z38,)</f>
        <v>5</v>
      </c>
      <c r="K38" s="107">
        <f t="shared" si="3"/>
        <v>67</v>
      </c>
      <c r="L38" s="108">
        <f t="shared" si="4"/>
        <v>5</v>
      </c>
      <c r="M38" s="110"/>
      <c r="N38" s="110"/>
      <c r="O38" s="111"/>
      <c r="P38" s="105"/>
      <c r="Q38" s="112"/>
      <c r="R38" s="40"/>
      <c r="S38" s="113"/>
      <c r="T38" s="105"/>
      <c r="U38" s="112"/>
      <c r="V38" s="40"/>
      <c r="W38" s="113"/>
      <c r="X38" s="105">
        <v>5</v>
      </c>
      <c r="Y38" s="112">
        <v>2</v>
      </c>
      <c r="Z38" s="40"/>
      <c r="AA38" s="113"/>
      <c r="AB38" s="594"/>
    </row>
    <row r="39" spans="1:28" ht="15" customHeight="1">
      <c r="A39" s="522"/>
      <c r="B39" s="524"/>
      <c r="C39" s="105">
        <v>6</v>
      </c>
      <c r="D39" s="106"/>
      <c r="E39" s="140"/>
      <c r="F39" s="107"/>
      <c r="G39" s="108">
        <f t="shared" si="0"/>
        <v>108</v>
      </c>
      <c r="H39" s="41">
        <f t="shared" si="1"/>
        <v>3</v>
      </c>
      <c r="I39" s="109">
        <f t="shared" si="2"/>
        <v>108</v>
      </c>
      <c r="J39" s="106">
        <f t="shared" si="5"/>
        <v>8</v>
      </c>
      <c r="K39" s="107">
        <f t="shared" si="3"/>
        <v>100</v>
      </c>
      <c r="L39" s="108">
        <f t="shared" si="4"/>
        <v>8</v>
      </c>
      <c r="M39" s="110"/>
      <c r="N39" s="110"/>
      <c r="O39" s="111"/>
      <c r="P39" s="105"/>
      <c r="Q39" s="112"/>
      <c r="R39" s="40"/>
      <c r="S39" s="113"/>
      <c r="T39" s="105"/>
      <c r="U39" s="112"/>
      <c r="V39" s="40"/>
      <c r="W39" s="113"/>
      <c r="X39" s="105"/>
      <c r="Y39" s="112"/>
      <c r="Z39" s="40">
        <v>8</v>
      </c>
      <c r="AA39" s="113">
        <v>3</v>
      </c>
      <c r="AB39" s="592"/>
    </row>
    <row r="40" spans="1:28" ht="15" customHeight="1">
      <c r="A40" s="587" t="s">
        <v>65</v>
      </c>
      <c r="B40" s="585" t="s">
        <v>121</v>
      </c>
      <c r="C40" s="105"/>
      <c r="D40" s="106">
        <f>IF(C40&lt;&gt;0,1,0)</f>
        <v>0</v>
      </c>
      <c r="E40" s="106"/>
      <c r="F40" s="107">
        <v>3</v>
      </c>
      <c r="G40" s="108">
        <f t="shared" si="0"/>
        <v>72</v>
      </c>
      <c r="H40" s="41">
        <f t="shared" si="1"/>
        <v>2</v>
      </c>
      <c r="I40" s="109">
        <f t="shared" si="2"/>
        <v>72</v>
      </c>
      <c r="J40" s="106">
        <f t="shared" si="5"/>
        <v>7</v>
      </c>
      <c r="K40" s="107">
        <f t="shared" si="3"/>
        <v>65</v>
      </c>
      <c r="L40" s="108">
        <f t="shared" si="4"/>
        <v>7</v>
      </c>
      <c r="M40" s="110"/>
      <c r="N40" s="110"/>
      <c r="O40" s="111"/>
      <c r="P40" s="105"/>
      <c r="Q40" s="112"/>
      <c r="R40" s="40">
        <f>IF(OR(C40=$R$26,E40=$R$26,F40=$R$26),J40,0)</f>
        <v>0</v>
      </c>
      <c r="S40" s="113"/>
      <c r="T40" s="105">
        <v>7</v>
      </c>
      <c r="U40" s="112">
        <v>2</v>
      </c>
      <c r="V40" s="40">
        <f>IF(OR(C40=$V$26,E40=$V$26,F40=$V$26),J40,0)</f>
        <v>0</v>
      </c>
      <c r="W40" s="113"/>
      <c r="X40" s="105">
        <f>IF(OR(C40=$X$26,E40=$X$26,F40=$X$26),J40,0)</f>
        <v>0</v>
      </c>
      <c r="Y40" s="112"/>
      <c r="Z40" s="40">
        <f>IF(OR(C40=$Z$26,E40=$Z$26,F40=$Z$26),J40,0)</f>
        <v>0</v>
      </c>
      <c r="AA40" s="113"/>
      <c r="AB40" s="593" t="s">
        <v>164</v>
      </c>
    </row>
    <row r="41" spans="1:28" ht="15" customHeight="1">
      <c r="A41" s="522"/>
      <c r="B41" s="586"/>
      <c r="C41" s="105">
        <v>4</v>
      </c>
      <c r="D41" s="106"/>
      <c r="E41" s="106"/>
      <c r="F41" s="107"/>
      <c r="G41" s="108">
        <f t="shared" si="0"/>
        <v>72</v>
      </c>
      <c r="H41" s="41">
        <f t="shared" si="1"/>
        <v>2</v>
      </c>
      <c r="I41" s="109">
        <f t="shared" si="2"/>
        <v>72</v>
      </c>
      <c r="J41" s="106">
        <f t="shared" si="5"/>
        <v>7</v>
      </c>
      <c r="K41" s="107">
        <f t="shared" si="3"/>
        <v>65</v>
      </c>
      <c r="L41" s="108">
        <f t="shared" si="4"/>
        <v>7</v>
      </c>
      <c r="M41" s="110"/>
      <c r="N41" s="110"/>
      <c r="O41" s="111"/>
      <c r="P41" s="105"/>
      <c r="Q41" s="112"/>
      <c r="R41" s="40"/>
      <c r="S41" s="113"/>
      <c r="T41" s="105"/>
      <c r="U41" s="112"/>
      <c r="V41" s="40">
        <v>7</v>
      </c>
      <c r="W41" s="113">
        <v>2</v>
      </c>
      <c r="X41" s="105"/>
      <c r="Y41" s="112"/>
      <c r="Z41" s="40"/>
      <c r="AA41" s="113"/>
      <c r="AB41" s="592"/>
    </row>
    <row r="42" spans="1:28" ht="27.75" customHeight="1">
      <c r="A42" s="103" t="s">
        <v>18</v>
      </c>
      <c r="B42" s="141" t="s">
        <v>67</v>
      </c>
      <c r="C42" s="105">
        <v>1</v>
      </c>
      <c r="D42" s="106">
        <f>IF(C42&lt;&gt;0,1,0)</f>
        <v>1</v>
      </c>
      <c r="E42" s="106"/>
      <c r="F42" s="107"/>
      <c r="G42" s="108">
        <f t="shared" si="0"/>
        <v>108</v>
      </c>
      <c r="H42" s="41">
        <f t="shared" si="1"/>
        <v>3</v>
      </c>
      <c r="I42" s="109">
        <f t="shared" si="2"/>
        <v>108</v>
      </c>
      <c r="J42" s="106">
        <f t="shared" si="5"/>
        <v>4</v>
      </c>
      <c r="K42" s="107">
        <f t="shared" si="3"/>
        <v>104</v>
      </c>
      <c r="L42" s="108">
        <f t="shared" si="4"/>
        <v>4</v>
      </c>
      <c r="M42" s="110"/>
      <c r="N42" s="110"/>
      <c r="O42" s="111"/>
      <c r="P42" s="105">
        <v>4</v>
      </c>
      <c r="Q42" s="112">
        <v>3</v>
      </c>
      <c r="R42" s="40">
        <f>IF(OR(C42=$R$26,E42=$R$26,F42=$R$26),J42,0)</f>
        <v>0</v>
      </c>
      <c r="S42" s="113"/>
      <c r="T42" s="105">
        <f>IF(OR(E42=$T$26,C42=$T$26,F42=$T$26),J42,0)</f>
        <v>0</v>
      </c>
      <c r="U42" s="112"/>
      <c r="V42" s="40">
        <f>IF(OR(C42=$V$26,E42=$V$26,F42=$V$26),J42,0)</f>
        <v>0</v>
      </c>
      <c r="W42" s="113"/>
      <c r="X42" s="105">
        <f>IF(OR(C42=$X$26,E42=$X$26,F42=$X$26),J42,0)</f>
        <v>0</v>
      </c>
      <c r="Y42" s="112"/>
      <c r="Z42" s="40"/>
      <c r="AA42" s="113"/>
      <c r="AB42" s="304" t="s">
        <v>150</v>
      </c>
    </row>
    <row r="43" spans="1:28" ht="15" customHeight="1">
      <c r="A43" s="587" t="s">
        <v>19</v>
      </c>
      <c r="B43" s="588" t="s">
        <v>73</v>
      </c>
      <c r="C43" s="105"/>
      <c r="D43" s="106"/>
      <c r="E43" s="106"/>
      <c r="F43" s="107">
        <v>1</v>
      </c>
      <c r="G43" s="108">
        <f t="shared" si="0"/>
        <v>72</v>
      </c>
      <c r="H43" s="41">
        <f t="shared" si="1"/>
        <v>2</v>
      </c>
      <c r="I43" s="109">
        <f t="shared" si="2"/>
        <v>72</v>
      </c>
      <c r="J43" s="106">
        <f t="shared" si="5"/>
        <v>2</v>
      </c>
      <c r="K43" s="107">
        <f t="shared" si="3"/>
        <v>70</v>
      </c>
      <c r="L43" s="108">
        <f t="shared" si="4"/>
        <v>2</v>
      </c>
      <c r="M43" s="110"/>
      <c r="N43" s="110"/>
      <c r="O43" s="111"/>
      <c r="P43" s="105">
        <v>2</v>
      </c>
      <c r="Q43" s="112">
        <v>2</v>
      </c>
      <c r="R43" s="40"/>
      <c r="S43" s="113"/>
      <c r="T43" s="105"/>
      <c r="U43" s="112"/>
      <c r="V43" s="40"/>
      <c r="W43" s="113"/>
      <c r="X43" s="105"/>
      <c r="Y43" s="112"/>
      <c r="Z43" s="40"/>
      <c r="AA43" s="113"/>
      <c r="AB43" s="593" t="s">
        <v>133</v>
      </c>
    </row>
    <row r="44" spans="1:28" ht="15" customHeight="1">
      <c r="A44" s="584"/>
      <c r="B44" s="589"/>
      <c r="C44" s="105"/>
      <c r="D44" s="106"/>
      <c r="E44" s="106"/>
      <c r="F44" s="107">
        <v>2</v>
      </c>
      <c r="G44" s="108">
        <f t="shared" si="0"/>
        <v>72</v>
      </c>
      <c r="H44" s="41">
        <f t="shared" si="1"/>
        <v>2</v>
      </c>
      <c r="I44" s="109">
        <f t="shared" si="2"/>
        <v>72</v>
      </c>
      <c r="J44" s="106">
        <f t="shared" si="5"/>
        <v>2</v>
      </c>
      <c r="K44" s="107">
        <f t="shared" si="3"/>
        <v>70</v>
      </c>
      <c r="L44" s="108">
        <f t="shared" si="4"/>
        <v>2</v>
      </c>
      <c r="M44" s="110"/>
      <c r="N44" s="110"/>
      <c r="O44" s="111"/>
      <c r="P44" s="105"/>
      <c r="Q44" s="112"/>
      <c r="R44" s="40">
        <v>2</v>
      </c>
      <c r="S44" s="113">
        <v>2</v>
      </c>
      <c r="T44" s="105"/>
      <c r="U44" s="112"/>
      <c r="V44" s="40"/>
      <c r="W44" s="113"/>
      <c r="X44" s="105"/>
      <c r="Y44" s="112"/>
      <c r="Z44" s="40"/>
      <c r="AA44" s="113"/>
      <c r="AB44" s="594"/>
    </row>
    <row r="45" spans="1:28" ht="15" customHeight="1">
      <c r="A45" s="522"/>
      <c r="B45" s="590"/>
      <c r="C45" s="105">
        <v>3</v>
      </c>
      <c r="D45" s="106">
        <f>IF(C45&lt;&gt;0,1,0)</f>
        <v>1</v>
      </c>
      <c r="E45" s="106"/>
      <c r="F45" s="107"/>
      <c r="G45" s="108">
        <f t="shared" si="0"/>
        <v>72</v>
      </c>
      <c r="H45" s="41">
        <f t="shared" si="1"/>
        <v>2</v>
      </c>
      <c r="I45" s="109">
        <f t="shared" si="2"/>
        <v>72</v>
      </c>
      <c r="J45" s="106">
        <f t="shared" si="5"/>
        <v>2</v>
      </c>
      <c r="K45" s="107">
        <f t="shared" si="3"/>
        <v>70</v>
      </c>
      <c r="L45" s="108">
        <f t="shared" si="4"/>
        <v>2</v>
      </c>
      <c r="M45" s="110"/>
      <c r="N45" s="110"/>
      <c r="O45" s="111"/>
      <c r="P45" s="105">
        <f>IF(OR(C45=$P$26,E45=$P$26,F45=$P$26),J45,0)</f>
        <v>0</v>
      </c>
      <c r="Q45" s="112"/>
      <c r="R45" s="40">
        <f>IF(OR(C45=$R$26,E45=$R$26,F45=$R$26),J45,0)</f>
        <v>0</v>
      </c>
      <c r="S45" s="113"/>
      <c r="T45" s="105">
        <v>2</v>
      </c>
      <c r="U45" s="112">
        <v>2</v>
      </c>
      <c r="V45" s="40"/>
      <c r="W45" s="113"/>
      <c r="X45" s="105">
        <f>IF(OR(C45=$X$26,E45=$X$26,F45=$X$26),J45,0)</f>
        <v>0</v>
      </c>
      <c r="Y45" s="112"/>
      <c r="Z45" s="40">
        <f>IF(OR(C45=$Z$26,E45=$Z$26,F45=$Z$26),J45,0)</f>
        <v>0</v>
      </c>
      <c r="AA45" s="113"/>
      <c r="AB45" s="592"/>
    </row>
    <row r="46" spans="1:28" ht="15" customHeight="1" thickBot="1">
      <c r="A46" s="71"/>
      <c r="B46" s="219"/>
      <c r="C46" s="220"/>
      <c r="D46" s="44"/>
      <c r="E46" s="44"/>
      <c r="F46" s="45"/>
      <c r="G46" s="221"/>
      <c r="H46" s="222"/>
      <c r="I46" s="223"/>
      <c r="J46" s="44"/>
      <c r="K46" s="45"/>
      <c r="L46" s="221"/>
      <c r="M46" s="224"/>
      <c r="N46" s="224"/>
      <c r="O46" s="225"/>
      <c r="P46" s="220"/>
      <c r="Q46" s="226"/>
      <c r="R46" s="227"/>
      <c r="S46" s="228"/>
      <c r="T46" s="220"/>
      <c r="U46" s="226"/>
      <c r="V46" s="227"/>
      <c r="W46" s="228"/>
      <c r="X46" s="220"/>
      <c r="Y46" s="226"/>
      <c r="Z46" s="227"/>
      <c r="AA46" s="228"/>
      <c r="AB46" s="229"/>
    </row>
    <row r="47" spans="1:28" ht="15" customHeight="1" thickBot="1">
      <c r="A47" s="573" t="s">
        <v>98</v>
      </c>
      <c r="B47" s="574"/>
      <c r="C47" s="75">
        <f>COUNT(C48:C49)</f>
        <v>0</v>
      </c>
      <c r="D47" s="76">
        <f>COUNT(D48:D49)</f>
        <v>0</v>
      </c>
      <c r="E47" s="76">
        <f>COUNT(E48:E49)</f>
        <v>0</v>
      </c>
      <c r="F47" s="77">
        <f>COUNT(F48:F49)</f>
        <v>1</v>
      </c>
      <c r="G47" s="78">
        <f>SUM(G48:G48)</f>
        <v>36</v>
      </c>
      <c r="H47" s="79">
        <f>SUM(H48:H48)</f>
        <v>1</v>
      </c>
      <c r="I47" s="218" t="s">
        <v>70</v>
      </c>
      <c r="J47" s="80">
        <f>SUM(J48:J48)</f>
        <v>2</v>
      </c>
      <c r="K47" s="81">
        <f>SUM(K48:K48)</f>
        <v>34</v>
      </c>
      <c r="L47" s="131"/>
      <c r="M47" s="132"/>
      <c r="N47" s="132"/>
      <c r="O47" s="142"/>
      <c r="P47" s="89"/>
      <c r="Q47" s="90"/>
      <c r="R47" s="87"/>
      <c r="S47" s="88"/>
      <c r="T47" s="89"/>
      <c r="U47" s="90"/>
      <c r="V47" s="87"/>
      <c r="W47" s="88"/>
      <c r="X47" s="89"/>
      <c r="Y47" s="90"/>
      <c r="Z47" s="87"/>
      <c r="AA47" s="88"/>
      <c r="AB47" s="138"/>
    </row>
    <row r="48" spans="1:28" ht="27.75" customHeight="1">
      <c r="A48" s="92" t="s">
        <v>99</v>
      </c>
      <c r="B48" s="143" t="s">
        <v>100</v>
      </c>
      <c r="C48" s="42"/>
      <c r="D48" s="43"/>
      <c r="E48" s="43"/>
      <c r="F48" s="93">
        <v>5</v>
      </c>
      <c r="G48" s="94">
        <f>H48*36</f>
        <v>36</v>
      </c>
      <c r="H48" s="95">
        <f>Q48+S48+U48+W48+Y48+AA48</f>
        <v>1</v>
      </c>
      <c r="I48" s="96">
        <f>SUM(G48)</f>
        <v>36</v>
      </c>
      <c r="J48" s="43">
        <f>SUM(P48,R48,T48,V48,X48,Z48)</f>
        <v>2</v>
      </c>
      <c r="K48" s="93">
        <f>I48-J48</f>
        <v>34</v>
      </c>
      <c r="L48" s="94">
        <v>2</v>
      </c>
      <c r="M48" s="97"/>
      <c r="N48" s="97"/>
      <c r="O48" s="98"/>
      <c r="P48" s="42"/>
      <c r="Q48" s="99"/>
      <c r="R48" s="100"/>
      <c r="S48" s="101"/>
      <c r="T48" s="42"/>
      <c r="U48" s="99"/>
      <c r="V48" s="100"/>
      <c r="W48" s="101"/>
      <c r="X48" s="42">
        <v>2</v>
      </c>
      <c r="Y48" s="99">
        <v>1</v>
      </c>
      <c r="Z48" s="100"/>
      <c r="AA48" s="101"/>
      <c r="AB48" s="297" t="s">
        <v>151</v>
      </c>
    </row>
    <row r="49" spans="1:28" ht="15" customHeight="1" thickBot="1">
      <c r="A49" s="115"/>
      <c r="B49" s="144"/>
      <c r="C49" s="117"/>
      <c r="D49" s="118"/>
      <c r="E49" s="118"/>
      <c r="F49" s="119"/>
      <c r="G49" s="120"/>
      <c r="H49" s="121"/>
      <c r="I49" s="122"/>
      <c r="J49" s="118"/>
      <c r="K49" s="119"/>
      <c r="L49" s="120"/>
      <c r="M49" s="123"/>
      <c r="N49" s="123"/>
      <c r="O49" s="124"/>
      <c r="P49" s="117"/>
      <c r="Q49" s="125"/>
      <c r="R49" s="126"/>
      <c r="S49" s="127"/>
      <c r="T49" s="117"/>
      <c r="U49" s="125"/>
      <c r="V49" s="126"/>
      <c r="W49" s="127"/>
      <c r="X49" s="117"/>
      <c r="Y49" s="125"/>
      <c r="Z49" s="126"/>
      <c r="AA49" s="127"/>
      <c r="AB49" s="128"/>
    </row>
    <row r="50" spans="1:28" ht="15" customHeight="1" thickBot="1">
      <c r="A50" s="145"/>
      <c r="B50" s="146" t="s">
        <v>57</v>
      </c>
      <c r="C50" s="75">
        <f>SUM(C47,C30,C36)</f>
        <v>7</v>
      </c>
      <c r="D50" s="76">
        <f>SUM(D47,D30,D36)</f>
        <v>8</v>
      </c>
      <c r="E50" s="76">
        <f>SUM(E47,E30,E36)</f>
        <v>0</v>
      </c>
      <c r="F50" s="77">
        <f>SUM(F47,F30,F36)</f>
        <v>7</v>
      </c>
      <c r="G50" s="147">
        <f>SUM(G31:G34,G37:G45,G48)</f>
        <v>1080</v>
      </c>
      <c r="H50" s="148">
        <f>SUM(H31:H34,H37:H45,H48)</f>
        <v>30</v>
      </c>
      <c r="I50" s="149">
        <f>SUM(I31:I34,I37:I45,I48)</f>
        <v>1080</v>
      </c>
      <c r="J50" s="150">
        <f>SUM(J31:J34,J37:J45,J48)</f>
        <v>124</v>
      </c>
      <c r="K50" s="151">
        <f>SUM(K31:K34,K37:K45,K48)</f>
        <v>956</v>
      </c>
      <c r="L50" s="131"/>
      <c r="M50" s="132"/>
      <c r="N50" s="132"/>
      <c r="O50" s="142"/>
      <c r="P50" s="89"/>
      <c r="Q50" s="90"/>
      <c r="R50" s="87"/>
      <c r="S50" s="88"/>
      <c r="T50" s="89"/>
      <c r="U50" s="90"/>
      <c r="V50" s="87"/>
      <c r="W50" s="88"/>
      <c r="X50" s="89"/>
      <c r="Y50" s="90"/>
      <c r="Z50" s="87"/>
      <c r="AA50" s="88"/>
      <c r="AB50" s="138"/>
    </row>
    <row r="51" spans="1:28" ht="15" customHeight="1" thickBot="1">
      <c r="A51" s="51" t="s">
        <v>101</v>
      </c>
      <c r="B51" s="357"/>
      <c r="C51" s="53"/>
      <c r="D51" s="54"/>
      <c r="E51" s="54"/>
      <c r="F51" s="55"/>
      <c r="G51" s="60"/>
      <c r="H51" s="222"/>
      <c r="I51" s="360"/>
      <c r="J51" s="58"/>
      <c r="K51" s="45">
        <f>I51-J51</f>
        <v>0</v>
      </c>
      <c r="L51" s="60"/>
      <c r="M51" s="61"/>
      <c r="N51" s="61"/>
      <c r="O51" s="361"/>
      <c r="P51" s="53"/>
      <c r="Q51" s="70"/>
      <c r="R51" s="71"/>
      <c r="S51" s="69"/>
      <c r="T51" s="53"/>
      <c r="U51" s="226"/>
      <c r="V51" s="227"/>
      <c r="W51" s="228"/>
      <c r="X51" s="220"/>
      <c r="Y51" s="226"/>
      <c r="Z51" s="227"/>
      <c r="AA51" s="228"/>
      <c r="AB51" s="229"/>
    </row>
    <row r="52" spans="1:28" ht="15" customHeight="1" thickBot="1">
      <c r="A52" s="73" t="s">
        <v>102</v>
      </c>
      <c r="B52" s="359"/>
      <c r="C52" s="362"/>
      <c r="D52" s="363"/>
      <c r="E52" s="363"/>
      <c r="F52" s="364"/>
      <c r="G52" s="365"/>
      <c r="H52" s="355"/>
      <c r="I52" s="366"/>
      <c r="J52" s="367"/>
      <c r="K52" s="81"/>
      <c r="L52" s="365"/>
      <c r="M52" s="368"/>
      <c r="N52" s="368"/>
      <c r="O52" s="369"/>
      <c r="P52" s="362"/>
      <c r="Q52" s="370"/>
      <c r="R52" s="145"/>
      <c r="S52" s="371"/>
      <c r="T52" s="362"/>
      <c r="U52" s="90"/>
      <c r="V52" s="87"/>
      <c r="W52" s="88"/>
      <c r="X52" s="89"/>
      <c r="Y52" s="90"/>
      <c r="Z52" s="87"/>
      <c r="AA52" s="88"/>
      <c r="AB52" s="138"/>
    </row>
    <row r="53" spans="1:28" ht="15" customHeight="1">
      <c r="A53" s="584" t="s">
        <v>69</v>
      </c>
      <c r="B53" s="596" t="s">
        <v>152</v>
      </c>
      <c r="C53" s="42"/>
      <c r="D53" s="43"/>
      <c r="E53" s="43">
        <v>1</v>
      </c>
      <c r="F53" s="93"/>
      <c r="G53" s="163">
        <f>H53*36</f>
        <v>432</v>
      </c>
      <c r="H53" s="164">
        <f>Q53+S53+U53+W53+Y53+AA53</f>
        <v>12</v>
      </c>
      <c r="I53" s="96">
        <f>G53</f>
        <v>432</v>
      </c>
      <c r="J53" s="43">
        <f>SUM(P53,R53,T53,V53,X53,Z53,)</f>
        <v>0</v>
      </c>
      <c r="K53" s="93">
        <f>I53-J53</f>
        <v>432</v>
      </c>
      <c r="L53" s="94">
        <f>SUM(P53,R53,T53,V53,X53,Z53)</f>
        <v>0</v>
      </c>
      <c r="M53" s="97"/>
      <c r="N53" s="97"/>
      <c r="O53" s="98"/>
      <c r="P53" s="42"/>
      <c r="Q53" s="99">
        <v>12</v>
      </c>
      <c r="R53" s="100"/>
      <c r="S53" s="101"/>
      <c r="T53" s="42">
        <f>IF(OR(E53=$T$26,C53=$T$26,F53=$T$26),J53,0)</f>
        <v>0</v>
      </c>
      <c r="U53" s="99"/>
      <c r="V53" s="100"/>
      <c r="W53" s="101"/>
      <c r="X53" s="42"/>
      <c r="Y53" s="99"/>
      <c r="Z53" s="100"/>
      <c r="AA53" s="101"/>
      <c r="AB53" s="597" t="s">
        <v>133</v>
      </c>
    </row>
    <row r="54" spans="1:28" ht="15" customHeight="1">
      <c r="A54" s="522"/>
      <c r="B54" s="586"/>
      <c r="C54" s="105"/>
      <c r="D54" s="106"/>
      <c r="E54" s="106">
        <v>2</v>
      </c>
      <c r="F54" s="107"/>
      <c r="G54" s="154">
        <f>H54*36</f>
        <v>432</v>
      </c>
      <c r="H54" s="155">
        <f>Q54+S54+U54+W54+Y54+AA54</f>
        <v>12</v>
      </c>
      <c r="I54" s="109">
        <f>G54</f>
        <v>432</v>
      </c>
      <c r="J54" s="106">
        <f>SUM(P54,R54,T54,V54,X54,Z54,)</f>
        <v>0</v>
      </c>
      <c r="K54" s="107">
        <f>I54-J54</f>
        <v>432</v>
      </c>
      <c r="L54" s="108">
        <f>SUM(P54,R54,T54,V54,X54,Z54)</f>
        <v>0</v>
      </c>
      <c r="M54" s="110"/>
      <c r="N54" s="110"/>
      <c r="O54" s="111"/>
      <c r="P54" s="105"/>
      <c r="Q54" s="112"/>
      <c r="R54" s="40"/>
      <c r="S54" s="113">
        <v>12</v>
      </c>
      <c r="T54" s="105"/>
      <c r="U54" s="112"/>
      <c r="V54" s="40"/>
      <c r="W54" s="113"/>
      <c r="X54" s="105"/>
      <c r="Y54" s="112"/>
      <c r="Z54" s="40"/>
      <c r="AA54" s="113"/>
      <c r="AB54" s="598"/>
    </row>
    <row r="55" spans="1:28" ht="15" customHeight="1">
      <c r="A55" s="103" t="s">
        <v>20</v>
      </c>
      <c r="B55" s="104" t="s">
        <v>79</v>
      </c>
      <c r="C55" s="105"/>
      <c r="D55" s="106"/>
      <c r="E55" s="106">
        <v>3</v>
      </c>
      <c r="F55" s="107"/>
      <c r="G55" s="154">
        <f>H55*36</f>
        <v>432</v>
      </c>
      <c r="H55" s="155">
        <f>Q55+S55+U55+W55+Y55+AA55</f>
        <v>12</v>
      </c>
      <c r="I55" s="109">
        <f>G55</f>
        <v>432</v>
      </c>
      <c r="J55" s="106">
        <v>4</v>
      </c>
      <c r="K55" s="107">
        <f>I55-J55</f>
        <v>428</v>
      </c>
      <c r="L55" s="108"/>
      <c r="M55" s="110"/>
      <c r="N55" s="110">
        <v>4</v>
      </c>
      <c r="O55" s="111"/>
      <c r="P55" s="105"/>
      <c r="Q55" s="112"/>
      <c r="R55" s="40"/>
      <c r="S55" s="113"/>
      <c r="T55" s="105">
        <v>4</v>
      </c>
      <c r="U55" s="112">
        <v>12</v>
      </c>
      <c r="V55" s="40"/>
      <c r="W55" s="113"/>
      <c r="X55" s="105"/>
      <c r="Y55" s="112"/>
      <c r="Z55" s="40"/>
      <c r="AA55" s="113"/>
      <c r="AB55" s="114" t="s">
        <v>163</v>
      </c>
    </row>
    <row r="56" spans="1:28" ht="15" customHeight="1" thickBot="1">
      <c r="A56" s="115"/>
      <c r="B56" s="144"/>
      <c r="C56" s="117"/>
      <c r="D56" s="118"/>
      <c r="E56" s="118"/>
      <c r="F56" s="119"/>
      <c r="G56" s="156"/>
      <c r="H56" s="157"/>
      <c r="I56" s="122">
        <f>G56</f>
        <v>0</v>
      </c>
      <c r="J56" s="118"/>
      <c r="K56" s="119">
        <f>I56</f>
        <v>0</v>
      </c>
      <c r="L56" s="120"/>
      <c r="M56" s="123"/>
      <c r="N56" s="123"/>
      <c r="O56" s="124"/>
      <c r="P56" s="117"/>
      <c r="Q56" s="125"/>
      <c r="R56" s="126"/>
      <c r="S56" s="127"/>
      <c r="T56" s="117">
        <f>IF(OR(E56=$T$26,C56=$T$26,F56=$T$26),J56,0)</f>
        <v>0</v>
      </c>
      <c r="U56" s="125"/>
      <c r="V56" s="126"/>
      <c r="W56" s="127"/>
      <c r="X56" s="117"/>
      <c r="Y56" s="125"/>
      <c r="Z56" s="126"/>
      <c r="AA56" s="127"/>
      <c r="AB56" s="128"/>
    </row>
    <row r="57" spans="1:28" ht="15" customHeight="1" thickBot="1">
      <c r="A57" s="145"/>
      <c r="B57" s="146" t="s">
        <v>58</v>
      </c>
      <c r="C57" s="158">
        <f>COUNT(C53:C55)</f>
        <v>0</v>
      </c>
      <c r="D57" s="159">
        <f>COUNT(D53:D55)</f>
        <v>0</v>
      </c>
      <c r="E57" s="159">
        <f>COUNT(E53:E55)</f>
        <v>3</v>
      </c>
      <c r="F57" s="160">
        <f>COUNT(F53:F55)</f>
        <v>0</v>
      </c>
      <c r="G57" s="161">
        <f>SUM(G53:G55)</f>
        <v>1296</v>
      </c>
      <c r="H57" s="162">
        <f>SUM(H53:H55)</f>
        <v>36</v>
      </c>
      <c r="I57" s="218" t="s">
        <v>70</v>
      </c>
      <c r="J57" s="159">
        <f>SUM(J53:J55)</f>
        <v>4</v>
      </c>
      <c r="K57" s="160">
        <f>SUM(K53:K55)</f>
        <v>1292</v>
      </c>
      <c r="L57" s="131"/>
      <c r="M57" s="132"/>
      <c r="N57" s="132"/>
      <c r="O57" s="142"/>
      <c r="P57" s="89"/>
      <c r="Q57" s="90"/>
      <c r="R57" s="87"/>
      <c r="S57" s="88"/>
      <c r="T57" s="89"/>
      <c r="U57" s="90"/>
      <c r="V57" s="87"/>
      <c r="W57" s="88"/>
      <c r="X57" s="89"/>
      <c r="Y57" s="90"/>
      <c r="Z57" s="87"/>
      <c r="AA57" s="88"/>
      <c r="AB57" s="138"/>
    </row>
    <row r="58" spans="1:28" ht="15" customHeight="1" thickBot="1">
      <c r="A58" s="51" t="s">
        <v>134</v>
      </c>
      <c r="B58" s="357"/>
      <c r="C58" s="220"/>
      <c r="D58" s="44"/>
      <c r="E58" s="44"/>
      <c r="F58" s="45"/>
      <c r="G58" s="326">
        <f aca="true" t="shared" si="6" ref="G58:G65">H58*36</f>
        <v>0</v>
      </c>
      <c r="H58" s="358"/>
      <c r="I58" s="223"/>
      <c r="J58" s="44"/>
      <c r="K58" s="45"/>
      <c r="L58" s="221"/>
      <c r="M58" s="224"/>
      <c r="N58" s="224"/>
      <c r="O58" s="225"/>
      <c r="P58" s="220"/>
      <c r="Q58" s="226"/>
      <c r="R58" s="227"/>
      <c r="S58" s="228"/>
      <c r="T58" s="220"/>
      <c r="U58" s="226"/>
      <c r="V58" s="227"/>
      <c r="W58" s="228"/>
      <c r="X58" s="220"/>
      <c r="Y58" s="226"/>
      <c r="Z58" s="227"/>
      <c r="AA58" s="228"/>
      <c r="AB58" s="229"/>
    </row>
    <row r="59" spans="1:28" ht="15" customHeight="1" thickBot="1">
      <c r="A59" s="73" t="s">
        <v>103</v>
      </c>
      <c r="B59" s="359"/>
      <c r="C59" s="89"/>
      <c r="D59" s="80"/>
      <c r="E59" s="80"/>
      <c r="F59" s="81"/>
      <c r="G59" s="161"/>
      <c r="H59" s="162"/>
      <c r="I59" s="356"/>
      <c r="J59" s="80"/>
      <c r="K59" s="81"/>
      <c r="L59" s="131"/>
      <c r="M59" s="132"/>
      <c r="N59" s="132"/>
      <c r="O59" s="142"/>
      <c r="P59" s="89"/>
      <c r="Q59" s="90"/>
      <c r="R59" s="87"/>
      <c r="S59" s="88"/>
      <c r="T59" s="89"/>
      <c r="U59" s="90"/>
      <c r="V59" s="87"/>
      <c r="W59" s="88"/>
      <c r="X59" s="89"/>
      <c r="Y59" s="90"/>
      <c r="Z59" s="87"/>
      <c r="AA59" s="88"/>
      <c r="AB59" s="138"/>
    </row>
    <row r="60" spans="1:28" ht="15" customHeight="1">
      <c r="A60" s="584" t="s">
        <v>82</v>
      </c>
      <c r="B60" s="600" t="s">
        <v>166</v>
      </c>
      <c r="C60" s="42"/>
      <c r="D60" s="43"/>
      <c r="E60" s="43"/>
      <c r="F60" s="93">
        <v>1</v>
      </c>
      <c r="G60" s="163">
        <f t="shared" si="6"/>
        <v>396</v>
      </c>
      <c r="H60" s="164">
        <f>Q60+S60+U60+W60+Y60+AA60</f>
        <v>11</v>
      </c>
      <c r="I60" s="96">
        <f aca="true" t="shared" si="7" ref="I60:I65">G60</f>
        <v>396</v>
      </c>
      <c r="J60" s="43">
        <f aca="true" t="shared" si="8" ref="J60:J65">SUM(P60,R60,T60,V60,X60,Z60,)</f>
        <v>24</v>
      </c>
      <c r="K60" s="93">
        <f aca="true" t="shared" si="9" ref="K60:K65">I60-J60</f>
        <v>372</v>
      </c>
      <c r="L60" s="94"/>
      <c r="M60" s="97"/>
      <c r="N60" s="97"/>
      <c r="O60" s="98">
        <f aca="true" t="shared" si="10" ref="O60:O65">SUM(P60,R60,T60,V60,X60,Z60)</f>
        <v>24</v>
      </c>
      <c r="P60" s="42">
        <v>24</v>
      </c>
      <c r="Q60" s="99">
        <v>11</v>
      </c>
      <c r="R60" s="100"/>
      <c r="S60" s="101"/>
      <c r="T60" s="42"/>
      <c r="U60" s="99"/>
      <c r="V60" s="100"/>
      <c r="W60" s="101"/>
      <c r="X60" s="42"/>
      <c r="Y60" s="99"/>
      <c r="Z60" s="100"/>
      <c r="AA60" s="101"/>
      <c r="AB60" s="602" t="s">
        <v>165</v>
      </c>
    </row>
    <row r="61" spans="1:28" ht="15" customHeight="1">
      <c r="A61" s="584"/>
      <c r="B61" s="596"/>
      <c r="C61" s="105"/>
      <c r="D61" s="106"/>
      <c r="E61" s="106"/>
      <c r="F61" s="107">
        <v>2</v>
      </c>
      <c r="G61" s="154">
        <f t="shared" si="6"/>
        <v>504</v>
      </c>
      <c r="H61" s="155">
        <f>Q61+S61+U61+W61+Y61+AA61</f>
        <v>14</v>
      </c>
      <c r="I61" s="109">
        <f t="shared" si="7"/>
        <v>504</v>
      </c>
      <c r="J61" s="106">
        <f t="shared" si="8"/>
        <v>30</v>
      </c>
      <c r="K61" s="107">
        <f t="shared" si="9"/>
        <v>474</v>
      </c>
      <c r="L61" s="108"/>
      <c r="M61" s="110"/>
      <c r="N61" s="110"/>
      <c r="O61" s="111">
        <f t="shared" si="10"/>
        <v>30</v>
      </c>
      <c r="P61" s="105"/>
      <c r="Q61" s="112"/>
      <c r="R61" s="40">
        <v>30</v>
      </c>
      <c r="S61" s="113">
        <v>14</v>
      </c>
      <c r="T61" s="105"/>
      <c r="U61" s="112"/>
      <c r="V61" s="40"/>
      <c r="W61" s="113"/>
      <c r="X61" s="105"/>
      <c r="Y61" s="112"/>
      <c r="Z61" s="40"/>
      <c r="AA61" s="113"/>
      <c r="AB61" s="602"/>
    </row>
    <row r="62" spans="1:28" ht="15" customHeight="1">
      <c r="A62" s="584"/>
      <c r="B62" s="596"/>
      <c r="C62" s="105"/>
      <c r="D62" s="106"/>
      <c r="E62" s="106"/>
      <c r="F62" s="107">
        <v>3</v>
      </c>
      <c r="G62" s="154">
        <f t="shared" si="6"/>
        <v>432</v>
      </c>
      <c r="H62" s="155">
        <f>Q62+S62+U62+W62+Y62+AA62</f>
        <v>12</v>
      </c>
      <c r="I62" s="109">
        <f t="shared" si="7"/>
        <v>432</v>
      </c>
      <c r="J62" s="106">
        <f t="shared" si="8"/>
        <v>24</v>
      </c>
      <c r="K62" s="107">
        <f t="shared" si="9"/>
        <v>408</v>
      </c>
      <c r="L62" s="108"/>
      <c r="M62" s="110"/>
      <c r="N62" s="110"/>
      <c r="O62" s="111">
        <f t="shared" si="10"/>
        <v>24</v>
      </c>
      <c r="P62" s="105"/>
      <c r="Q62" s="112"/>
      <c r="R62" s="40"/>
      <c r="S62" s="113"/>
      <c r="T62" s="105">
        <v>24</v>
      </c>
      <c r="U62" s="112">
        <v>12</v>
      </c>
      <c r="V62" s="40"/>
      <c r="W62" s="113"/>
      <c r="X62" s="105"/>
      <c r="Y62" s="112"/>
      <c r="Z62" s="40"/>
      <c r="AA62" s="113"/>
      <c r="AB62" s="602"/>
    </row>
    <row r="63" spans="1:28" ht="15" customHeight="1">
      <c r="A63" s="584"/>
      <c r="B63" s="596"/>
      <c r="C63" s="105"/>
      <c r="D63" s="106"/>
      <c r="E63" s="106"/>
      <c r="F63" s="107">
        <v>4</v>
      </c>
      <c r="G63" s="154">
        <f t="shared" si="6"/>
        <v>828</v>
      </c>
      <c r="H63" s="155">
        <f>Q63+S63+U63+W63+Y63+AA63</f>
        <v>23</v>
      </c>
      <c r="I63" s="109">
        <f t="shared" si="7"/>
        <v>828</v>
      </c>
      <c r="J63" s="106">
        <f t="shared" si="8"/>
        <v>30</v>
      </c>
      <c r="K63" s="107">
        <f t="shared" si="9"/>
        <v>798</v>
      </c>
      <c r="L63" s="108"/>
      <c r="M63" s="110"/>
      <c r="N63" s="110"/>
      <c r="O63" s="111">
        <f t="shared" si="10"/>
        <v>30</v>
      </c>
      <c r="P63" s="105"/>
      <c r="Q63" s="112"/>
      <c r="R63" s="40"/>
      <c r="S63" s="113"/>
      <c r="T63" s="105"/>
      <c r="U63" s="112"/>
      <c r="V63" s="40">
        <v>30</v>
      </c>
      <c r="W63" s="113">
        <v>23</v>
      </c>
      <c r="X63" s="105"/>
      <c r="Y63" s="112"/>
      <c r="Z63" s="40"/>
      <c r="AA63" s="113"/>
      <c r="AB63" s="602"/>
    </row>
    <row r="64" spans="1:28" ht="15" customHeight="1">
      <c r="A64" s="584"/>
      <c r="B64" s="596"/>
      <c r="C64" s="105"/>
      <c r="D64" s="106"/>
      <c r="E64" s="106"/>
      <c r="F64" s="107">
        <v>5</v>
      </c>
      <c r="G64" s="154">
        <f t="shared" si="6"/>
        <v>864</v>
      </c>
      <c r="H64" s="155">
        <v>24</v>
      </c>
      <c r="I64" s="109">
        <f t="shared" si="7"/>
        <v>864</v>
      </c>
      <c r="J64" s="106">
        <f t="shared" si="8"/>
        <v>24</v>
      </c>
      <c r="K64" s="107">
        <f t="shared" si="9"/>
        <v>840</v>
      </c>
      <c r="L64" s="108"/>
      <c r="M64" s="110"/>
      <c r="N64" s="110"/>
      <c r="O64" s="111">
        <f t="shared" si="10"/>
        <v>24</v>
      </c>
      <c r="P64" s="105"/>
      <c r="Q64" s="112"/>
      <c r="R64" s="40"/>
      <c r="S64" s="113"/>
      <c r="T64" s="105"/>
      <c r="U64" s="112"/>
      <c r="V64" s="40"/>
      <c r="W64" s="113"/>
      <c r="X64" s="105">
        <v>24</v>
      </c>
      <c r="Y64" s="112">
        <v>24</v>
      </c>
      <c r="Z64" s="40"/>
      <c r="AA64" s="113"/>
      <c r="AB64" s="602"/>
    </row>
    <row r="65" spans="1:28" ht="15" customHeight="1" thickBot="1">
      <c r="A65" s="599"/>
      <c r="B65" s="601"/>
      <c r="C65" s="117"/>
      <c r="D65" s="118"/>
      <c r="E65" s="118"/>
      <c r="F65" s="119">
        <v>6</v>
      </c>
      <c r="G65" s="156">
        <f t="shared" si="6"/>
        <v>756</v>
      </c>
      <c r="H65" s="157">
        <v>21</v>
      </c>
      <c r="I65" s="122">
        <f t="shared" si="7"/>
        <v>756</v>
      </c>
      <c r="J65" s="118">
        <f t="shared" si="8"/>
        <v>30</v>
      </c>
      <c r="K65" s="119">
        <f t="shared" si="9"/>
        <v>726</v>
      </c>
      <c r="L65" s="120"/>
      <c r="M65" s="123"/>
      <c r="N65" s="123"/>
      <c r="O65" s="124">
        <f t="shared" si="10"/>
        <v>30</v>
      </c>
      <c r="P65" s="117"/>
      <c r="Q65" s="125"/>
      <c r="R65" s="126"/>
      <c r="S65" s="127"/>
      <c r="T65" s="117"/>
      <c r="U65" s="125"/>
      <c r="V65" s="126"/>
      <c r="W65" s="127"/>
      <c r="X65" s="117"/>
      <c r="Y65" s="125"/>
      <c r="Z65" s="126">
        <v>30</v>
      </c>
      <c r="AA65" s="127">
        <v>21</v>
      </c>
      <c r="AB65" s="603"/>
    </row>
    <row r="66" spans="1:28" ht="15" customHeight="1" thickBot="1">
      <c r="A66" s="145"/>
      <c r="B66" s="146" t="s">
        <v>59</v>
      </c>
      <c r="C66" s="158">
        <f>COUNT(C60:C65)</f>
        <v>0</v>
      </c>
      <c r="D66" s="159">
        <f>COUNT(D60:D65)</f>
        <v>0</v>
      </c>
      <c r="E66" s="159">
        <f>COUNT(E60:E65)</f>
        <v>0</v>
      </c>
      <c r="F66" s="160">
        <f>COUNT(F60:F65)</f>
        <v>6</v>
      </c>
      <c r="G66" s="161">
        <f>SUM(G60:G65)</f>
        <v>3780</v>
      </c>
      <c r="H66" s="162">
        <f>SUM(H60:H65)</f>
        <v>105</v>
      </c>
      <c r="I66" s="218" t="s">
        <v>4</v>
      </c>
      <c r="J66" s="80">
        <f>SUM(J60:J65)</f>
        <v>162</v>
      </c>
      <c r="K66" s="81">
        <f>SUM(K60:K65)</f>
        <v>3618</v>
      </c>
      <c r="L66" s="131"/>
      <c r="M66" s="132"/>
      <c r="N66" s="132"/>
      <c r="O66" s="142"/>
      <c r="P66" s="89"/>
      <c r="Q66" s="90"/>
      <c r="R66" s="87"/>
      <c r="S66" s="88"/>
      <c r="T66" s="89"/>
      <c r="U66" s="90"/>
      <c r="V66" s="87"/>
      <c r="W66" s="88"/>
      <c r="X66" s="89"/>
      <c r="Y66" s="90"/>
      <c r="Z66" s="87"/>
      <c r="AA66" s="88"/>
      <c r="AB66" s="138"/>
    </row>
    <row r="67" spans="1:28" ht="15" customHeight="1" thickBot="1">
      <c r="A67" s="71"/>
      <c r="B67" s="322" t="s">
        <v>104</v>
      </c>
      <c r="C67" s="323"/>
      <c r="D67" s="324"/>
      <c r="E67" s="324"/>
      <c r="F67" s="325"/>
      <c r="G67" s="326"/>
      <c r="H67" s="327">
        <f>H57+H66</f>
        <v>141</v>
      </c>
      <c r="I67" s="328"/>
      <c r="J67" s="44"/>
      <c r="K67" s="45"/>
      <c r="L67" s="221"/>
      <c r="M67" s="224"/>
      <c r="N67" s="224"/>
      <c r="O67" s="225"/>
      <c r="P67" s="220"/>
      <c r="Q67" s="226"/>
      <c r="R67" s="227"/>
      <c r="S67" s="228"/>
      <c r="T67" s="220"/>
      <c r="U67" s="226"/>
      <c r="V67" s="227"/>
      <c r="W67" s="228"/>
      <c r="X67" s="220"/>
      <c r="Y67" s="226"/>
      <c r="Z67" s="227"/>
      <c r="AA67" s="228"/>
      <c r="AB67" s="72"/>
    </row>
    <row r="68" spans="1:28" ht="15" customHeight="1" thickBot="1">
      <c r="A68" s="340" t="s">
        <v>105</v>
      </c>
      <c r="B68" s="341"/>
      <c r="C68" s="342"/>
      <c r="D68" s="343"/>
      <c r="E68" s="343"/>
      <c r="F68" s="344"/>
      <c r="G68" s="345">
        <f>H68*36</f>
        <v>0</v>
      </c>
      <c r="H68" s="346">
        <f>Q68+S68+U68+W68+Y68+AA68</f>
        <v>0</v>
      </c>
      <c r="I68" s="347">
        <f>G68</f>
        <v>0</v>
      </c>
      <c r="J68" s="343"/>
      <c r="K68" s="344">
        <f>I68</f>
        <v>0</v>
      </c>
      <c r="L68" s="348"/>
      <c r="M68" s="349"/>
      <c r="N68" s="349"/>
      <c r="O68" s="350"/>
      <c r="P68" s="342"/>
      <c r="Q68" s="351"/>
      <c r="R68" s="352"/>
      <c r="S68" s="353"/>
      <c r="T68" s="342">
        <f>IF(OR(E68=$T$26,C68=$T$26,F68=$T$26),J68,0)</f>
        <v>0</v>
      </c>
      <c r="U68" s="351"/>
      <c r="V68" s="352"/>
      <c r="W68" s="353"/>
      <c r="X68" s="342"/>
      <c r="Y68" s="351"/>
      <c r="Z68" s="352"/>
      <c r="AA68" s="353"/>
      <c r="AB68" s="354"/>
    </row>
    <row r="69" spans="1:28" ht="15" customHeight="1" thickBot="1">
      <c r="A69" s="73" t="s">
        <v>114</v>
      </c>
      <c r="B69" s="74"/>
      <c r="C69" s="89"/>
      <c r="D69" s="80"/>
      <c r="E69" s="80"/>
      <c r="F69" s="81"/>
      <c r="G69" s="161"/>
      <c r="H69" s="355"/>
      <c r="I69" s="356"/>
      <c r="J69" s="80"/>
      <c r="K69" s="81"/>
      <c r="L69" s="131"/>
      <c r="M69" s="132"/>
      <c r="N69" s="132"/>
      <c r="O69" s="142"/>
      <c r="P69" s="89"/>
      <c r="Q69" s="90"/>
      <c r="R69" s="87"/>
      <c r="S69" s="88"/>
      <c r="T69" s="89"/>
      <c r="U69" s="90"/>
      <c r="V69" s="87"/>
      <c r="W69" s="88"/>
      <c r="X69" s="89"/>
      <c r="Y69" s="90"/>
      <c r="Z69" s="87"/>
      <c r="AA69" s="88"/>
      <c r="AB69" s="138"/>
    </row>
    <row r="70" spans="1:28" ht="15" customHeight="1">
      <c r="A70" s="152" t="s">
        <v>122</v>
      </c>
      <c r="B70" s="372" t="s">
        <v>167</v>
      </c>
      <c r="C70" s="42"/>
      <c r="D70" s="43"/>
      <c r="E70" s="43"/>
      <c r="F70" s="93"/>
      <c r="G70" s="163">
        <f>H70*36</f>
        <v>108</v>
      </c>
      <c r="H70" s="95">
        <f>Q70+S70+U70+W70+Y70+AA70</f>
        <v>3</v>
      </c>
      <c r="I70" s="96">
        <f>G70</f>
        <v>108</v>
      </c>
      <c r="J70" s="43">
        <f>SUM(P70,R70,T70,V70,X70,Z70)</f>
        <v>2</v>
      </c>
      <c r="K70" s="93">
        <f>I70-J70</f>
        <v>106</v>
      </c>
      <c r="L70" s="94"/>
      <c r="M70" s="97"/>
      <c r="N70" s="97">
        <v>2</v>
      </c>
      <c r="O70" s="98"/>
      <c r="P70" s="42"/>
      <c r="Q70" s="99"/>
      <c r="R70" s="100"/>
      <c r="S70" s="101"/>
      <c r="T70" s="42"/>
      <c r="U70" s="99"/>
      <c r="V70" s="100"/>
      <c r="W70" s="101"/>
      <c r="X70" s="42"/>
      <c r="Y70" s="99"/>
      <c r="Z70" s="100">
        <v>2</v>
      </c>
      <c r="AA70" s="101">
        <v>3</v>
      </c>
      <c r="AB70" s="102" t="s">
        <v>133</v>
      </c>
    </row>
    <row r="71" spans="1:28" ht="42.75" customHeight="1" thickBot="1">
      <c r="A71" s="329" t="s">
        <v>123</v>
      </c>
      <c r="B71" s="330" t="s">
        <v>147</v>
      </c>
      <c r="C71" s="331"/>
      <c r="D71" s="332"/>
      <c r="E71" s="332"/>
      <c r="F71" s="333"/>
      <c r="G71" s="334">
        <f>H71*36</f>
        <v>216</v>
      </c>
      <c r="H71" s="300">
        <f>Q71+S71+U71+W71+Y71+AA71</f>
        <v>6</v>
      </c>
      <c r="I71" s="335">
        <f>G71</f>
        <v>216</v>
      </c>
      <c r="J71" s="332">
        <f>SUM(P71,R71,T71,V71,X71,Z71)</f>
        <v>4</v>
      </c>
      <c r="K71" s="333">
        <f>I71-J71</f>
        <v>212</v>
      </c>
      <c r="L71" s="334"/>
      <c r="M71" s="336"/>
      <c r="N71" s="336">
        <v>4</v>
      </c>
      <c r="O71" s="212"/>
      <c r="P71" s="331"/>
      <c r="Q71" s="337"/>
      <c r="R71" s="299"/>
      <c r="S71" s="338"/>
      <c r="T71" s="331"/>
      <c r="U71" s="337"/>
      <c r="V71" s="299"/>
      <c r="W71" s="338"/>
      <c r="X71" s="331"/>
      <c r="Y71" s="337"/>
      <c r="Z71" s="299">
        <v>4</v>
      </c>
      <c r="AA71" s="338">
        <v>6</v>
      </c>
      <c r="AB71" s="339" t="s">
        <v>133</v>
      </c>
    </row>
    <row r="72" spans="1:28" ht="15" customHeight="1" thickBot="1">
      <c r="A72" s="87"/>
      <c r="B72" s="146" t="s">
        <v>106</v>
      </c>
      <c r="C72" s="158">
        <f>COUNT(C70:C71)</f>
        <v>0</v>
      </c>
      <c r="D72" s="159">
        <f>COUNT(D70:D71)</f>
        <v>0</v>
      </c>
      <c r="E72" s="159">
        <f>COUNT(E70:E71)</f>
        <v>0</v>
      </c>
      <c r="F72" s="160">
        <f>COUNT(F70:F71)</f>
        <v>0</v>
      </c>
      <c r="G72" s="161">
        <f>SUM(G70:G71)</f>
        <v>324</v>
      </c>
      <c r="H72" s="162">
        <f>SUM(H70:H71)</f>
        <v>9</v>
      </c>
      <c r="I72" s="170">
        <f>SUM(I70:I71)</f>
        <v>324</v>
      </c>
      <c r="J72" s="159">
        <f>SUM(J70:J71)</f>
        <v>6</v>
      </c>
      <c r="K72" s="160">
        <f>SUM(K70:K71)</f>
        <v>318</v>
      </c>
      <c r="L72" s="171"/>
      <c r="M72" s="132"/>
      <c r="N72" s="132"/>
      <c r="O72" s="142"/>
      <c r="P72" s="89"/>
      <c r="Q72" s="90"/>
      <c r="R72" s="87"/>
      <c r="S72" s="88"/>
      <c r="T72" s="89"/>
      <c r="U72" s="90"/>
      <c r="V72" s="87"/>
      <c r="W72" s="88"/>
      <c r="X72" s="89"/>
      <c r="Y72" s="90"/>
      <c r="Z72" s="87"/>
      <c r="AA72" s="88"/>
      <c r="AB72" s="138"/>
    </row>
    <row r="73" spans="1:28" ht="15" customHeight="1" thickBot="1">
      <c r="A73" s="298" t="s">
        <v>107</v>
      </c>
      <c r="B73" s="146"/>
      <c r="C73" s="89"/>
      <c r="D73" s="80"/>
      <c r="E73" s="80"/>
      <c r="F73" s="81"/>
      <c r="G73" s="161"/>
      <c r="H73" s="162"/>
      <c r="I73" s="170"/>
      <c r="J73" s="159"/>
      <c r="K73" s="160"/>
      <c r="L73" s="171"/>
      <c r="M73" s="132"/>
      <c r="N73" s="132"/>
      <c r="O73" s="142"/>
      <c r="P73" s="89"/>
      <c r="Q73" s="90"/>
      <c r="R73" s="87"/>
      <c r="S73" s="88"/>
      <c r="T73" s="89"/>
      <c r="U73" s="90"/>
      <c r="V73" s="87"/>
      <c r="W73" s="88"/>
      <c r="X73" s="89"/>
      <c r="Y73" s="90"/>
      <c r="Z73" s="87"/>
      <c r="AA73" s="88"/>
      <c r="AB73" s="91"/>
    </row>
    <row r="74" spans="1:28" ht="27.75" customHeight="1">
      <c r="A74" s="92" t="s">
        <v>108</v>
      </c>
      <c r="B74" s="143" t="s">
        <v>109</v>
      </c>
      <c r="C74" s="42"/>
      <c r="D74" s="43"/>
      <c r="E74" s="43"/>
      <c r="F74" s="93">
        <v>2</v>
      </c>
      <c r="G74" s="94">
        <f>H74*36</f>
        <v>36</v>
      </c>
      <c r="H74" s="95">
        <f>Q74+S74+U74+W74+Y74+AA74</f>
        <v>1</v>
      </c>
      <c r="I74" s="96">
        <f>G74</f>
        <v>36</v>
      </c>
      <c r="J74" s="43">
        <f>SUM(P74,R74,T74,V74,X74,Z74)</f>
        <v>4</v>
      </c>
      <c r="K74" s="93">
        <f>I74-J74</f>
        <v>32</v>
      </c>
      <c r="L74" s="94">
        <f>SUM(P74,R74,T74,V74,X74,Z74)</f>
        <v>4</v>
      </c>
      <c r="M74" s="97"/>
      <c r="N74" s="97"/>
      <c r="O74" s="98"/>
      <c r="P74" s="42"/>
      <c r="Q74" s="99"/>
      <c r="R74" s="100">
        <v>4</v>
      </c>
      <c r="S74" s="101">
        <v>1</v>
      </c>
      <c r="T74" s="42"/>
      <c r="U74" s="99"/>
      <c r="V74" s="100"/>
      <c r="W74" s="101"/>
      <c r="X74" s="42"/>
      <c r="Y74" s="99"/>
      <c r="Z74" s="100"/>
      <c r="AA74" s="101"/>
      <c r="AB74" s="297" t="s">
        <v>83</v>
      </c>
    </row>
    <row r="75" spans="1:28" ht="15" customHeight="1" thickBot="1">
      <c r="A75" s="115"/>
      <c r="B75" s="172"/>
      <c r="C75" s="117"/>
      <c r="D75" s="118"/>
      <c r="E75" s="118"/>
      <c r="F75" s="119"/>
      <c r="G75" s="120"/>
      <c r="H75" s="121"/>
      <c r="I75" s="122"/>
      <c r="J75" s="118"/>
      <c r="K75" s="119"/>
      <c r="L75" s="120"/>
      <c r="M75" s="123"/>
      <c r="N75" s="123"/>
      <c r="O75" s="124"/>
      <c r="P75" s="117"/>
      <c r="Q75" s="125"/>
      <c r="R75" s="126"/>
      <c r="S75" s="127"/>
      <c r="T75" s="117"/>
      <c r="U75" s="125"/>
      <c r="V75" s="126"/>
      <c r="W75" s="127"/>
      <c r="X75" s="117"/>
      <c r="Y75" s="125"/>
      <c r="Z75" s="126"/>
      <c r="AA75" s="127"/>
      <c r="AB75" s="173"/>
    </row>
    <row r="76" spans="1:36" ht="15" customHeight="1" thickBot="1">
      <c r="A76" s="87"/>
      <c r="B76" s="146" t="s">
        <v>110</v>
      </c>
      <c r="C76" s="158">
        <f>COUNT(C74:C75)</f>
        <v>0</v>
      </c>
      <c r="D76" s="159">
        <f>COUNT(D74:D75)</f>
        <v>0</v>
      </c>
      <c r="E76" s="159">
        <f>COUNT(E74:E75)</f>
        <v>0</v>
      </c>
      <c r="F76" s="160">
        <f>COUNT(F74:F75)</f>
        <v>1</v>
      </c>
      <c r="G76" s="161">
        <f>SUM(G74:G75)</f>
        <v>36</v>
      </c>
      <c r="H76" s="162">
        <f>SUM(H74:H75)</f>
        <v>1</v>
      </c>
      <c r="I76" s="218" t="s">
        <v>4</v>
      </c>
      <c r="J76" s="80">
        <f>SUM(J74:J75)</f>
        <v>4</v>
      </c>
      <c r="K76" s="81">
        <f>SUM(K74:K75)</f>
        <v>32</v>
      </c>
      <c r="L76" s="171"/>
      <c r="M76" s="132"/>
      <c r="N76" s="132"/>
      <c r="O76" s="142"/>
      <c r="P76" s="89"/>
      <c r="Q76" s="90"/>
      <c r="R76" s="87"/>
      <c r="S76" s="88"/>
      <c r="T76" s="89"/>
      <c r="U76" s="90"/>
      <c r="V76" s="87"/>
      <c r="W76" s="88"/>
      <c r="X76" s="89"/>
      <c r="Y76" s="90"/>
      <c r="Z76" s="87"/>
      <c r="AA76" s="88"/>
      <c r="AB76" s="91"/>
      <c r="AG76" s="1"/>
      <c r="AH76" s="1"/>
      <c r="AI76" s="1"/>
      <c r="AJ76" s="1"/>
    </row>
    <row r="77" spans="1:36" ht="15" customHeight="1">
      <c r="A77" s="92"/>
      <c r="B77" s="174" t="s">
        <v>111</v>
      </c>
      <c r="C77" s="175">
        <f aca="true" t="shared" si="11" ref="C77:H77">SUM(C72,C66,C57,C50)</f>
        <v>7</v>
      </c>
      <c r="D77" s="176">
        <f t="shared" si="11"/>
        <v>8</v>
      </c>
      <c r="E77" s="176">
        <f t="shared" si="11"/>
        <v>3</v>
      </c>
      <c r="F77" s="177">
        <f t="shared" si="11"/>
        <v>13</v>
      </c>
      <c r="G77" s="178">
        <f t="shared" si="11"/>
        <v>6480</v>
      </c>
      <c r="H77" s="179">
        <f t="shared" si="11"/>
        <v>180</v>
      </c>
      <c r="I77" s="180">
        <f aca="true" t="shared" si="12" ref="I77:AA77">SUM(I31:I34,I37:I45,I53:I55,I60:I65,I68:I71,I48:I49)</f>
        <v>6480</v>
      </c>
      <c r="J77" s="176">
        <f t="shared" si="12"/>
        <v>296</v>
      </c>
      <c r="K77" s="177">
        <f t="shared" si="12"/>
        <v>6184</v>
      </c>
      <c r="L77" s="178">
        <f t="shared" si="12"/>
        <v>84</v>
      </c>
      <c r="M77" s="181">
        <f t="shared" si="12"/>
        <v>0</v>
      </c>
      <c r="N77" s="181">
        <f t="shared" si="12"/>
        <v>50</v>
      </c>
      <c r="O77" s="182">
        <f t="shared" si="12"/>
        <v>162</v>
      </c>
      <c r="P77" s="175">
        <f t="shared" si="12"/>
        <v>50</v>
      </c>
      <c r="Q77" s="183">
        <f t="shared" si="12"/>
        <v>30</v>
      </c>
      <c r="R77" s="184">
        <f t="shared" si="12"/>
        <v>52</v>
      </c>
      <c r="S77" s="185">
        <f t="shared" si="12"/>
        <v>30</v>
      </c>
      <c r="T77" s="175">
        <f t="shared" si="12"/>
        <v>57</v>
      </c>
      <c r="U77" s="183">
        <f t="shared" si="12"/>
        <v>30</v>
      </c>
      <c r="V77" s="184">
        <f t="shared" si="12"/>
        <v>62</v>
      </c>
      <c r="W77" s="185">
        <f t="shared" si="12"/>
        <v>30</v>
      </c>
      <c r="X77" s="175">
        <f t="shared" si="12"/>
        <v>31</v>
      </c>
      <c r="Y77" s="183">
        <f t="shared" si="12"/>
        <v>27</v>
      </c>
      <c r="Z77" s="184">
        <f>SUM(Z31:Z34,Z37:Z45,Z53:Z55,Z60:Z65,Z70:Z71,Z48:Z49)</f>
        <v>44</v>
      </c>
      <c r="AA77" s="185">
        <f t="shared" si="12"/>
        <v>33</v>
      </c>
      <c r="AB77" s="168"/>
      <c r="AG77" s="1"/>
      <c r="AH77" s="1"/>
      <c r="AI77" s="1"/>
      <c r="AJ77" s="1"/>
    </row>
    <row r="78" spans="1:36" ht="15" customHeight="1">
      <c r="A78" s="186"/>
      <c r="B78" s="187" t="s">
        <v>60</v>
      </c>
      <c r="C78" s="188">
        <f>SUM(C73,C67,C58,C51)</f>
        <v>0</v>
      </c>
      <c r="D78" s="189"/>
      <c r="E78" s="189"/>
      <c r="F78" s="190"/>
      <c r="G78" s="191"/>
      <c r="H78" s="153"/>
      <c r="I78" s="192"/>
      <c r="J78" s="193"/>
      <c r="K78" s="194"/>
      <c r="L78" s="154"/>
      <c r="M78" s="195"/>
      <c r="N78" s="195"/>
      <c r="O78" s="111"/>
      <c r="P78" s="196">
        <f>COUNTIF($C$31:$C$35,"1")+COUNTIF($C$37:$C$45,"1")+COUNTIF($C$48,"1")+COUNTIF($C$51:$C$56,"1")+COUNTIF($C$58:$D$65,"1")+COUNTIF($C$73:$C$74,"1")</f>
        <v>1</v>
      </c>
      <c r="Q78" s="197"/>
      <c r="R78" s="198">
        <f>COUNTIF($C$31:$D$34,"2")+COUNTIF($C$37:$C$45,"2")+COUNTIF($C$48:$C$48,"2")+COUNTIF($C$56:$C$58,"2")+COUNTIF($C$63:$C$68,"2")+COUNTIF($C$73:$C$74,"2")</f>
        <v>1</v>
      </c>
      <c r="S78" s="199"/>
      <c r="T78" s="196">
        <f>COUNTIF($C$31:$D$34,"3")+COUNTIF($C$37:$C$45,"3")+COUNTIF($C$48:$C$48,"3")+COUNTIF($C$53:$C$55,"3")+COUNTIF($C$60:$C$65,"3")+COUNTIF($C$73:$C$74,"3")</f>
        <v>1</v>
      </c>
      <c r="U78" s="197"/>
      <c r="V78" s="198">
        <f>COUNTIF($C$31:$D$34,"4")+COUNTIF($C$37:$C$45,"4")+COUNTIF($C$48:$C$48,"4")+COUNTIF($C$53:$C$55,"4")+COUNTIF($C$60:$C$65,"4")+COUNTIF($C$73:$C$74,"4")</f>
        <v>2</v>
      </c>
      <c r="W78" s="199"/>
      <c r="X78" s="196">
        <f>COUNTIF($C$31:$D$34,"5")+COUNTIF($C$37:$C$45,"5")+COUNTIF($C$48:$C$48,"5")+COUNTIF($C$53:$C$55,"5")+COUNTIF($C$60:$C$65,"5")+COUNTIF($C$73:$C$74,"5")</f>
        <v>1</v>
      </c>
      <c r="Y78" s="197"/>
      <c r="Z78" s="198">
        <f>COUNTIF($C$31:$D$34,"6")+COUNTIF($C$37:$C$45,"6")+COUNTIF($C$48:$C$48,"6")+COUNTIF($C$53:$C$55,"6")+COUNTIF($C$60:$C$65,"6")+COUNTIF($C$73:$C$74,"6")</f>
        <v>1</v>
      </c>
      <c r="AA78" s="199"/>
      <c r="AB78" s="169"/>
      <c r="AG78" s="1"/>
      <c r="AH78" s="1"/>
      <c r="AI78" s="1"/>
      <c r="AJ78" s="1"/>
    </row>
    <row r="79" spans="1:36" ht="15" customHeight="1">
      <c r="A79" s="186"/>
      <c r="B79" s="187" t="s">
        <v>112</v>
      </c>
      <c r="C79" s="188">
        <f>SUM(C74,C68,C59,C52)</f>
        <v>0</v>
      </c>
      <c r="D79" s="189"/>
      <c r="E79" s="189"/>
      <c r="F79" s="190"/>
      <c r="G79" s="191"/>
      <c r="H79" s="153"/>
      <c r="I79" s="192"/>
      <c r="J79" s="193"/>
      <c r="K79" s="194"/>
      <c r="L79" s="154"/>
      <c r="M79" s="195"/>
      <c r="N79" s="195"/>
      <c r="O79" s="111"/>
      <c r="P79" s="196">
        <f>COUNTIF($E$31:$E$35,"1")+COUNTIF($E$37:$E$45,"1")+COUNTIF($E$48:$E$48,"1")+COUNTIF($E$51:$E$55,"1")+COUNTIF($E$63:$E$68,"1")+COUNTIF($E$73:$E$74,"1")</f>
        <v>1</v>
      </c>
      <c r="Q79" s="197"/>
      <c r="R79" s="198">
        <f>COUNTIF($E$31:$E$35,"2")+COUNTIF($E$37:$E$45,"2")+COUNTIF($E$48:$E$48,"2")+COUNTIF($E$51:$E$55,"2")+COUNTIF($E$63:$E$68,"2")+COUNTIF($E$73:$E$74,"2")</f>
        <v>1</v>
      </c>
      <c r="S79" s="199"/>
      <c r="T79" s="196">
        <f>COUNTIF($E$31:$E$35,"3")+COUNTIF($E$37:$E$45,"3")+COUNTIF($E$48:$E$48,"3")+COUNTIF($E$53:$E$55,"3")+COUNTIF($E$60:$E$65,"3")+COUNTIF($E$73:$E$74,"3")</f>
        <v>1</v>
      </c>
      <c r="U79" s="197"/>
      <c r="V79" s="198">
        <f>COUNTIF($E$31:$E$35,"4")+COUNTIF($E$37:$E$45,"4")+COUNTIF($E$48:$E$48,"4")+COUNTIF($E$53:$E$55,"4")+COUNTIF($E$63:$E$68,"4")+COUNTIF($E$73:$E$74,"4")</f>
        <v>0</v>
      </c>
      <c r="W79" s="199"/>
      <c r="X79" s="196">
        <f>COUNTIF($E$31:$E$35,"5")+COUNTIF($E$37:$E$45,"5")+COUNTIF($E$48:$E$48,"5")+COUNTIF($E$53:$E$55,"5")+COUNTIF($E$63:$E$68,"5")+COUNTIF($E$73:$E$74,"5")</f>
        <v>0</v>
      </c>
      <c r="Y79" s="197"/>
      <c r="Z79" s="198">
        <f>COUNTIF($E$31:$E$35,"6")+COUNTIF($E$37:$E$45,"6")+COUNTIF($E$48:$E$48,"6")+COUNTIF($E$53:$E$55,"6")+COUNTIF($E$63:$E$68,"6")+COUNTIF($E$73:$E$74,"6")</f>
        <v>0</v>
      </c>
      <c r="AA79" s="199"/>
      <c r="AB79" s="169"/>
      <c r="AG79" s="1"/>
      <c r="AH79" s="1"/>
      <c r="AI79" s="1"/>
      <c r="AJ79" s="1"/>
    </row>
    <row r="80" spans="1:36" ht="15" customHeight="1" thickBot="1">
      <c r="A80" s="200"/>
      <c r="B80" s="201" t="s">
        <v>113</v>
      </c>
      <c r="C80" s="202">
        <f>SUM(C75,C69,C60,C53)</f>
        <v>0</v>
      </c>
      <c r="D80" s="203"/>
      <c r="E80" s="203"/>
      <c r="F80" s="204"/>
      <c r="G80" s="205"/>
      <c r="H80" s="206"/>
      <c r="I80" s="207"/>
      <c r="J80" s="208"/>
      <c r="K80" s="209"/>
      <c r="L80" s="210"/>
      <c r="M80" s="211"/>
      <c r="N80" s="211"/>
      <c r="O80" s="212"/>
      <c r="P80" s="213">
        <f>COUNTIF($F$31:$F$34,"1")+COUNTIF($F$37:$F$45,"1")+COUNTIF($F$48:$F$48,"1")+COUNTIF($F$53:$F$55,"1")+COUNTIF($F$60:$F$65,"1")+COUNTIF($F$73,"1")</f>
        <v>3</v>
      </c>
      <c r="Q80" s="214"/>
      <c r="R80" s="215">
        <f>COUNTIF($F$31:$F$34,"2")+COUNTIF($F$37:$F$45,"2")+COUNTIF($F$48:$F$48,"2")+COUNTIF($F$53:$F$55,"2")+COUNTIF($F$60:$F$65,"2")+COUNTIF($F$73,"2")</f>
        <v>2</v>
      </c>
      <c r="S80" s="216"/>
      <c r="T80" s="213">
        <f>COUNTIF($F$31:$F$34,"3")+COUNTIF($F$37:$F$45,"3")+COUNTIF($F$48:$F$48,"3")+COUNTIF($F$53:$F$55,"3")+COUNTIF($F$60:$F$65,"3")+COUNTIF($F$73,"3")</f>
        <v>3</v>
      </c>
      <c r="U80" s="214"/>
      <c r="V80" s="215">
        <f>COUNTIF($F$31:$F$34,"4")+COUNTIF($F$37:$F$45,"4")+COUNTIF($F$48:$F$48,"4")+COUNTIF($F$53:$F$55,"4")+COUNTIF($F$60:$F$65,"4")+COUNTIF($F$73,"4")</f>
        <v>2</v>
      </c>
      <c r="W80" s="216"/>
      <c r="X80" s="213">
        <f>COUNTIF($F$31:$F$34,"5")+COUNTIF($F$37:$F$45,"5")+COUNTIF($F$48:$F$48,"5")+COUNTIF($F$53:$F$55,"5")+COUNTIF($F$60:$F$65,"5")+COUNTIF($F$73,"5")</f>
        <v>2</v>
      </c>
      <c r="Y80" s="214"/>
      <c r="Z80" s="215">
        <f>COUNTIF($F$31:$F$34,"6")+COUNTIF($F$37:$F$45,"6")+COUNTIF($F$48:$F$48,"6")+COUNTIF($F$53:$F$55,"6")+COUNTIF($F$60:$F$65,"6")+COUNTIF($F$73,"6")</f>
        <v>1</v>
      </c>
      <c r="AA80" s="216"/>
      <c r="AB80" s="217"/>
      <c r="AG80" s="1"/>
      <c r="AH80" s="1"/>
      <c r="AI80" s="1"/>
      <c r="AJ80" s="1"/>
    </row>
    <row r="81" spans="1:36" ht="12.75">
      <c r="A81" s="12"/>
      <c r="B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"/>
      <c r="AG81" s="1"/>
      <c r="AH81" s="1"/>
      <c r="AI81" s="1"/>
      <c r="AJ81" s="1"/>
    </row>
    <row r="82" spans="1:36" ht="12.75">
      <c r="A82" s="12"/>
      <c r="B82" s="12"/>
      <c r="G82" s="12"/>
      <c r="H82" s="12"/>
      <c r="I82" s="12"/>
      <c r="J82" s="12"/>
      <c r="K82" s="26"/>
      <c r="L82" s="12"/>
      <c r="M82" s="12"/>
      <c r="N82" s="12"/>
      <c r="O82" s="12"/>
      <c r="P82" s="12"/>
      <c r="Q82" s="12">
        <f>Q77+S77</f>
        <v>60</v>
      </c>
      <c r="R82" s="12"/>
      <c r="S82" s="12"/>
      <c r="T82" s="12"/>
      <c r="U82" s="12">
        <f>U77+W77</f>
        <v>60</v>
      </c>
      <c r="V82" s="12"/>
      <c r="W82" s="12"/>
      <c r="X82" s="12"/>
      <c r="Y82" s="30">
        <f>Y77+AA77</f>
        <v>60</v>
      </c>
      <c r="Z82" s="12"/>
      <c r="AA82" s="12"/>
      <c r="AB82" s="1"/>
      <c r="AG82" s="1"/>
      <c r="AH82" s="1"/>
      <c r="AI82" s="1"/>
      <c r="AJ82" s="1"/>
    </row>
  </sheetData>
  <sheetProtection/>
  <protectedRanges>
    <protectedRange sqref="C30:F30" name="Диапазон1_1"/>
    <protectedRange sqref="C36:F36" name="Диапазон1_2"/>
    <protectedRange sqref="C50:F50" name="Диапазон1_3"/>
    <protectedRange sqref="C47:F47" name="Диапазон1_6"/>
  </protectedRanges>
  <mergeCells count="53">
    <mergeCell ref="A40:A41"/>
    <mergeCell ref="B53:B54"/>
    <mergeCell ref="A53:A54"/>
    <mergeCell ref="AB53:AB54"/>
    <mergeCell ref="A60:A65"/>
    <mergeCell ref="B60:B65"/>
    <mergeCell ref="AB60:AB65"/>
    <mergeCell ref="AB31:AB32"/>
    <mergeCell ref="AB33:AB34"/>
    <mergeCell ref="AB37:AB39"/>
    <mergeCell ref="AB40:AB41"/>
    <mergeCell ref="AB43:AB45"/>
    <mergeCell ref="B37:B39"/>
    <mergeCell ref="C15:F15"/>
    <mergeCell ref="C24:F27"/>
    <mergeCell ref="A47:B47"/>
    <mergeCell ref="I24:O24"/>
    <mergeCell ref="I25:I28"/>
    <mergeCell ref="J25:J28"/>
    <mergeCell ref="A37:A39"/>
    <mergeCell ref="B40:B41"/>
    <mergeCell ref="A43:A45"/>
    <mergeCell ref="B43:B45"/>
    <mergeCell ref="AB24:AB28"/>
    <mergeCell ref="O25:O28"/>
    <mergeCell ref="C14:F14"/>
    <mergeCell ref="K25:K28"/>
    <mergeCell ref="L25:L28"/>
    <mergeCell ref="M25:M28"/>
    <mergeCell ref="N25:N28"/>
    <mergeCell ref="T25:W25"/>
    <mergeCell ref="H16:AA16"/>
    <mergeCell ref="H14:AA14"/>
    <mergeCell ref="H15:AA15"/>
    <mergeCell ref="H17:AA17"/>
    <mergeCell ref="P25:S25"/>
    <mergeCell ref="A1:AB1"/>
    <mergeCell ref="A2:AB2"/>
    <mergeCell ref="A3:AB3"/>
    <mergeCell ref="G10:AA10"/>
    <mergeCell ref="G11:AA11"/>
    <mergeCell ref="H9:AA9"/>
    <mergeCell ref="O18:S18"/>
    <mergeCell ref="K19:W19"/>
    <mergeCell ref="G24:H27"/>
    <mergeCell ref="A31:A32"/>
    <mergeCell ref="B31:B32"/>
    <mergeCell ref="A33:A34"/>
    <mergeCell ref="B33:B34"/>
    <mergeCell ref="P24:AA24"/>
    <mergeCell ref="X25:AA25"/>
    <mergeCell ref="A24:A28"/>
    <mergeCell ref="B24:B28"/>
  </mergeCells>
  <printOptions/>
  <pageMargins left="0.5118110236220472" right="0.1968503937007874" top="0.5905511811023623" bottom="0.1968503937007874" header="0" footer="0"/>
  <pageSetup fitToHeight="1" fitToWidth="1" horizontalDpi="600" verticalDpi="600" orientation="portrait" paperSize="8" scale="62" r:id="rId2"/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katrakov</dc:creator>
  <cp:keywords/>
  <dc:description/>
  <cp:lastModifiedBy>Деканат филологии истории и журналистики</cp:lastModifiedBy>
  <cp:lastPrinted>2018-05-10T03:49:28Z</cp:lastPrinted>
  <dcterms:created xsi:type="dcterms:W3CDTF">2007-02-01T07:50:18Z</dcterms:created>
  <dcterms:modified xsi:type="dcterms:W3CDTF">2018-09-17T12:28:38Z</dcterms:modified>
  <cp:category/>
  <cp:version/>
  <cp:contentType/>
  <cp:contentStatus/>
</cp:coreProperties>
</file>