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120" windowHeight="9000" activeTab="0"/>
  </bookViews>
  <sheets>
    <sheet name="Учебный план " sheetId="1" r:id="rId1"/>
    <sheet name="График" sheetId="2" r:id="rId2"/>
  </sheets>
  <definedNames>
    <definedName name="_xlnm.Print_Area" localSheetId="0">'Учебный план '!$A$1:$AB$80</definedName>
  </definedNames>
  <calcPr fullCalcOnLoad="1"/>
</workbook>
</file>

<file path=xl/sharedStrings.xml><?xml version="1.0" encoding="utf-8"?>
<sst xmlns="http://schemas.openxmlformats.org/spreadsheetml/2006/main" count="305" uniqueCount="182">
  <si>
    <t>Курс</t>
  </si>
  <si>
    <t>П</t>
  </si>
  <si>
    <t>Каникулы</t>
  </si>
  <si>
    <t>К</t>
  </si>
  <si>
    <t>Всего</t>
  </si>
  <si>
    <t>№</t>
  </si>
  <si>
    <t>Распределение по курсам и семестрам</t>
  </si>
  <si>
    <t>Сам. работа</t>
  </si>
  <si>
    <t>1 курс</t>
  </si>
  <si>
    <t>Лекций</t>
  </si>
  <si>
    <t>Лабораторных</t>
  </si>
  <si>
    <t>Практических</t>
  </si>
  <si>
    <t>2 курс</t>
  </si>
  <si>
    <t>3 курс</t>
  </si>
  <si>
    <t>Название дисциплины</t>
  </si>
  <si>
    <t>ИТОГО</t>
  </si>
  <si>
    <t>Б.1.1. Базовая часть</t>
  </si>
  <si>
    <t>Б.1.2. Вариативная часть</t>
  </si>
  <si>
    <t>Б.1.1.1</t>
  </si>
  <si>
    <t>Б.1.2.3</t>
  </si>
  <si>
    <t>Б.1.2.4</t>
  </si>
  <si>
    <t>Б.2.1.2</t>
  </si>
  <si>
    <t>Коды компетенций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</si>
  <si>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</si>
  <si>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</si>
  <si>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</si>
  <si>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</si>
  <si>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</si>
  <si>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</si>
  <si>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</si>
  <si>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</si>
  <si>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</si>
  <si>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</si>
  <si>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</si>
  <si>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</si>
  <si>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III. Сводные данные по бюджету времени (в неделях)</t>
  </si>
  <si>
    <t>Всего:</t>
  </si>
  <si>
    <t>недель</t>
  </si>
  <si>
    <t xml:space="preserve"> </t>
  </si>
  <si>
    <t>Итого:</t>
  </si>
  <si>
    <t>Название практики</t>
  </si>
  <si>
    <t>Сем.</t>
  </si>
  <si>
    <t>Нед.</t>
  </si>
  <si>
    <t>код</t>
  </si>
  <si>
    <t>ЗЕТ</t>
  </si>
  <si>
    <t>Э</t>
  </si>
  <si>
    <t>В</t>
  </si>
  <si>
    <t>Осенний сем</t>
  </si>
  <si>
    <t>Весенний сем</t>
  </si>
  <si>
    <t>Итоговая аттеста-ция</t>
  </si>
  <si>
    <t>нед</t>
  </si>
  <si>
    <t>Иностранный язык</t>
  </si>
  <si>
    <t>Часов в семестре</t>
  </si>
  <si>
    <t>всего часов</t>
  </si>
  <si>
    <t>Всего на дисциплину</t>
  </si>
  <si>
    <t>Диф. зачет</t>
  </si>
  <si>
    <t>Зачет</t>
  </si>
  <si>
    <t>ИТОГО Б.1:</t>
  </si>
  <si>
    <t>ИТОГО Б.2:</t>
  </si>
  <si>
    <t>ИТОГО Б.3:</t>
  </si>
  <si>
    <t xml:space="preserve">Количество экзаменов </t>
  </si>
  <si>
    <t xml:space="preserve">Количество зачетов </t>
  </si>
  <si>
    <t>сем</t>
  </si>
  <si>
    <t>Б.1.1.2</t>
  </si>
  <si>
    <t>+</t>
  </si>
  <si>
    <t>Б.1.2.1</t>
  </si>
  <si>
    <t>Б.1.2.2</t>
  </si>
  <si>
    <t>История и философия науки</t>
  </si>
  <si>
    <t>Информационно-коммуникационные технологии в научных исследованиях</t>
  </si>
  <si>
    <t>Педагогическая практика</t>
  </si>
  <si>
    <t>Б.2.1.1</t>
  </si>
  <si>
    <t xml:space="preserve">Всего </t>
  </si>
  <si>
    <t>Парадигмы научного знания в современной лингвистике</t>
  </si>
  <si>
    <t>Методы и принципы лингвистического анализа</t>
  </si>
  <si>
    <t>Русский язык</t>
  </si>
  <si>
    <t>Проблемы современной лексикографии</t>
  </si>
  <si>
    <t>Лингвистическая типология</t>
  </si>
  <si>
    <t>45.06.01</t>
  </si>
  <si>
    <t>Языкознание и литературоведение</t>
  </si>
  <si>
    <t>Е.С. Аминева</t>
  </si>
  <si>
    <t>Современные проблемы лексикологии и семасиологии</t>
  </si>
  <si>
    <t>Теоретическое обучение и НИР</t>
  </si>
  <si>
    <t>Г</t>
  </si>
  <si>
    <t>Н</t>
  </si>
  <si>
    <t>П – педагогическая практика</t>
  </si>
  <si>
    <t>"Приамурский государственный университет имени Шолом-Алейхема"</t>
  </si>
  <si>
    <t>Экзамен</t>
  </si>
  <si>
    <t>Форма промежуточной аттестации (семестр)</t>
  </si>
  <si>
    <t xml:space="preserve">Б.3.1 </t>
  </si>
  <si>
    <t>направленность</t>
  </si>
  <si>
    <t>Г - государственная итоговая аттестация</t>
  </si>
  <si>
    <t>Государственная итоговая аттестация</t>
  </si>
  <si>
    <t>II. Календарный учебный график</t>
  </si>
  <si>
    <t>Н.Г. Баженова</t>
  </si>
  <si>
    <t>ИТОГО Б.4:</t>
  </si>
  <si>
    <t>ОПК-1</t>
  </si>
  <si>
    <t>Э - экзаменационная сессия</t>
  </si>
  <si>
    <t>программы подготовки научно-педагогических кадров в аспирантуре</t>
  </si>
  <si>
    <t>по направлению подготовки</t>
  </si>
  <si>
    <t>наименование направления подготовки</t>
  </si>
  <si>
    <t>УТВЕРЖДЕН</t>
  </si>
  <si>
    <t xml:space="preserve">Протоколом заседания ученого совета </t>
  </si>
  <si>
    <t>Квалификация  - Исследователь. Преподаватель-исследователь</t>
  </si>
  <si>
    <t xml:space="preserve">Всего в семестре </t>
  </si>
  <si>
    <t>Консультаций</t>
  </si>
  <si>
    <t>Блок 1. Дисциплины (модули)</t>
  </si>
  <si>
    <t>Б.1.3 Дисциплины по выбору</t>
  </si>
  <si>
    <t>Б.1.3.1</t>
  </si>
  <si>
    <t>Методология подготовки и написания диссертации / Защита интеллектуальной собственности и патентоведение</t>
  </si>
  <si>
    <t>Блок 2. Практики</t>
  </si>
  <si>
    <t>Б.2.1. Вариативная часть</t>
  </si>
  <si>
    <t>Б.3.1. Вариативная часть</t>
  </si>
  <si>
    <t>ИТОГО Б.2 и Б.3:</t>
  </si>
  <si>
    <t>Блок 4. Государственная итоговая аттестация</t>
  </si>
  <si>
    <t>Б.4.1. Базовая часть</t>
  </si>
  <si>
    <t>Факультативы</t>
  </si>
  <si>
    <t xml:space="preserve">Ф.1 </t>
  </si>
  <si>
    <t>Методы статистической обработки и анализа материалов исследования</t>
  </si>
  <si>
    <t>ИТОГО Ф.:</t>
  </si>
  <si>
    <t xml:space="preserve">Количество диф. зачетов </t>
  </si>
  <si>
    <t>IV. Практики</t>
  </si>
  <si>
    <t>VI. Факультативы</t>
  </si>
  <si>
    <t>VII. Государственная итоговая аттестация</t>
  </si>
  <si>
    <t xml:space="preserve">Название </t>
  </si>
  <si>
    <t>Зет.</t>
  </si>
  <si>
    <t>Педагогическое мастерство и развитие профессиональной компетентности преподавателя высшей школы</t>
  </si>
  <si>
    <t>Б.1.2.5</t>
  </si>
  <si>
    <t xml:space="preserve">Б.1.2.6 </t>
  </si>
  <si>
    <t>Б.1.2.7</t>
  </si>
  <si>
    <t>Б.1.2.8</t>
  </si>
  <si>
    <t>Минобрнауки России</t>
  </si>
  <si>
    <t>Форма обучения очная</t>
  </si>
  <si>
    <r>
      <t xml:space="preserve">год набора </t>
    </r>
    <r>
      <rPr>
        <b/>
        <sz val="12"/>
        <color indexed="8"/>
        <rFont val="Times New Roman"/>
        <family val="1"/>
      </rPr>
      <t>2016</t>
    </r>
  </si>
  <si>
    <r>
      <t xml:space="preserve">Нормативный срок обучения - </t>
    </r>
    <r>
      <rPr>
        <b/>
        <sz val="10.5"/>
        <rFont val="Arial Cyr"/>
        <family val="0"/>
      </rPr>
      <t xml:space="preserve"> </t>
    </r>
    <r>
      <rPr>
        <sz val="10.5"/>
        <rFont val="Arial Cyr"/>
        <family val="0"/>
      </rPr>
      <t xml:space="preserve">3 года </t>
    </r>
  </si>
  <si>
    <t>Блок 3. Научные исследования</t>
  </si>
  <si>
    <t>В часах</t>
  </si>
  <si>
    <t>Контактная работа обучающихся с преподавателем (аудиторные)</t>
  </si>
  <si>
    <t>Б.4.1.1</t>
  </si>
  <si>
    <t>Б.4.1.2</t>
  </si>
  <si>
    <t xml:space="preserve">  </t>
  </si>
  <si>
    <t>Ректор университета</t>
  </si>
  <si>
    <t>Проректор по УР</t>
  </si>
  <si>
    <t>Е.О. Клинская</t>
  </si>
  <si>
    <t>Начальник УМУ</t>
  </si>
  <si>
    <t>Л.М. Изосимова</t>
  </si>
  <si>
    <t>Декан факультета</t>
  </si>
  <si>
    <t>Н.Г. Богаченко</t>
  </si>
  <si>
    <t>Экзамена-ционная сессия</t>
  </si>
  <si>
    <t>Педагоги-ческая практика</t>
  </si>
  <si>
    <t>(указывается в соответствии с ФГОС ВО)</t>
  </si>
  <si>
    <t xml:space="preserve"> ИНДИВИДУАЛЬНЫЙ УЧЕБНЫЙ ПЛАН Еремкиной Екатерины Сергеевны</t>
  </si>
  <si>
    <t>Представление научного доклада об основных результатах подготовленной научно-квалификационной работы (диссертации)</t>
  </si>
  <si>
    <t>федеральное государственное бюджетное образовательное учреждение высшего образования</t>
  </si>
  <si>
    <t xml:space="preserve">И.о. зав. кафедрой </t>
  </si>
  <si>
    <t>ФГБОУ ВПО "ПГУ им. Шолом-Алейхема"</t>
  </si>
  <si>
    <t>Дата актуализации 26.09.2017</t>
  </si>
  <si>
    <t xml:space="preserve">Практика по получению профессиональных умений и опыта профессиональной деятельности </t>
  </si>
  <si>
    <t>ОПК-1, ПК-5</t>
  </si>
  <si>
    <t>УК-1, 4, ОПК-1, 2, ПК-1, 3, 4</t>
  </si>
  <si>
    <t>УК-1-5, ОПК-1, 2, ПК-1-5</t>
  </si>
  <si>
    <t>УК-1, 2, ОПК-1, ПК-1, 2, 4</t>
  </si>
  <si>
    <t>УК-1, 2, ПК-1-3</t>
  </si>
  <si>
    <t>УК-1, ОПК-2, ПК-2-4</t>
  </si>
  <si>
    <t>УК-1, 2, ПК-5 /  УК-1, ОПК-1, ПК-5</t>
  </si>
  <si>
    <t>УК-1, 4, ОПК-1, 2, ПК-2, 3, 4</t>
  </si>
  <si>
    <t>Рассмотрено на заседании Общего собрания НПР и обучающихся факультета филологии, истории и журналистики, протокол № 01 от 19.09.2017 г.</t>
  </si>
  <si>
    <t>Выходные и праздничные дни</t>
  </si>
  <si>
    <t xml:space="preserve">Н - практика по получению профессиональных умений </t>
  </si>
  <si>
    <t>В - выходные и праздничные дни</t>
  </si>
  <si>
    <t xml:space="preserve"> и опыта профессиональной деятельности</t>
  </si>
  <si>
    <t>Теоретическое обучение</t>
  </si>
  <si>
    <t>Экзаменационные сессии</t>
  </si>
  <si>
    <t>V. Научно-исследовательская деятельность</t>
  </si>
  <si>
    <t>Рассмотрено на заседании кафедры филологии и журналистики, протокол № 01 от 15.09.2017 г.</t>
  </si>
  <si>
    <t>УК-5, ОПК-2, ПК-1</t>
  </si>
  <si>
    <t>УК-1-5, ОПК-1-2, ПК-1-5</t>
  </si>
  <si>
    <t>УК-1, 2, 5, ОПК-2, ПК-1-5</t>
  </si>
  <si>
    <t>от "27" июня 2017 г. № 10</t>
  </si>
  <si>
    <t>Научно-исследовательская деятельность и подготовка научно-квалификационной работы (диссертации) на соискание ученой степени кандидата наук</t>
  </si>
  <si>
    <t>Подготовка к сдаче и сдача государственного экзамена</t>
  </si>
  <si>
    <t>УК-2, ОПК-1</t>
  </si>
  <si>
    <t>УК-4, ОПК-1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</si>
</sst>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7.8"/>
      <color indexed="12"/>
      <name val="Arial Cyr"/>
      <family val="0"/>
    </font>
    <font>
      <u val="single"/>
      <sz val="7.8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8"/>
      <color indexed="8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2"/>
    </font>
    <font>
      <u val="single"/>
      <sz val="14"/>
      <name val="Arial Cyr"/>
      <family val="0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name val="Arial Cyr"/>
      <family val="0"/>
    </font>
    <font>
      <b/>
      <sz val="10.5"/>
      <name val="Arial Cyr"/>
      <family val="0"/>
    </font>
    <font>
      <i/>
      <sz val="10.5"/>
      <name val="Arial Cyr"/>
      <family val="2"/>
    </font>
    <font>
      <sz val="10.5"/>
      <name val="Arial"/>
      <family val="2"/>
    </font>
    <font>
      <b/>
      <sz val="10.5"/>
      <name val="Arial"/>
      <family val="2"/>
    </font>
    <font>
      <sz val="10.5"/>
      <color indexed="10"/>
      <name val="Arial Cyr"/>
      <family val="0"/>
    </font>
    <font>
      <b/>
      <i/>
      <sz val="10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53" applyFont="1" applyFill="1" applyAlignment="1">
      <alignment horizontal="center"/>
      <protection/>
    </xf>
    <xf numFmtId="0" fontId="0" fillId="0" borderId="0" xfId="53" applyFill="1" applyBorder="1">
      <alignment/>
      <protection/>
    </xf>
    <xf numFmtId="0" fontId="0" fillId="0" borderId="0" xfId="53" applyFill="1" applyAlignment="1">
      <alignment horizontal="center"/>
      <protection/>
    </xf>
    <xf numFmtId="0" fontId="0" fillId="0" borderId="0" xfId="53" applyFill="1">
      <alignment/>
      <protection/>
    </xf>
    <xf numFmtId="0" fontId="0" fillId="0" borderId="0" xfId="53" applyFill="1" applyAlignment="1">
      <alignment horizontal="centerContinuous"/>
      <protection/>
    </xf>
    <xf numFmtId="0" fontId="0" fillId="0" borderId="0" xfId="53" applyFill="1" applyAlignment="1" applyProtection="1">
      <alignment horizontal="center"/>
      <protection locked="0"/>
    </xf>
    <xf numFmtId="0" fontId="0" fillId="0" borderId="0" xfId="53" applyFont="1" applyFill="1">
      <alignment/>
      <protection/>
    </xf>
    <xf numFmtId="0" fontId="0" fillId="0" borderId="0" xfId="0" applyFill="1" applyAlignment="1">
      <alignment/>
    </xf>
    <xf numFmtId="0" fontId="0" fillId="0" borderId="0" xfId="53" applyFill="1" applyAlignment="1">
      <alignment horizontal="right"/>
      <protection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top" shrinkToFit="1"/>
    </xf>
    <xf numFmtId="0" fontId="7" fillId="0" borderId="0" xfId="0" applyFont="1" applyFill="1" applyBorder="1" applyAlignment="1">
      <alignment horizontal="center"/>
    </xf>
    <xf numFmtId="0" fontId="5" fillId="0" borderId="0" xfId="53" applyFont="1" applyFill="1" applyAlignment="1">
      <alignment/>
      <protection/>
    </xf>
    <xf numFmtId="0" fontId="0" fillId="0" borderId="0" xfId="53" applyFont="1" applyFill="1" applyAlignment="1">
      <alignment/>
      <protection/>
    </xf>
    <xf numFmtId="0" fontId="0" fillId="0" borderId="0" xfId="53" applyFont="1" applyFill="1" applyAlignment="1">
      <alignment horizontal="left"/>
      <protection/>
    </xf>
    <xf numFmtId="0" fontId="0" fillId="0" borderId="0" xfId="53" applyFill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0" fillId="0" borderId="0" xfId="53" applyFont="1" applyFill="1" applyAlignment="1">
      <alignment/>
      <protection/>
    </xf>
    <xf numFmtId="0" fontId="8" fillId="0" borderId="0" xfId="53" applyFont="1" applyFill="1" applyAlignment="1">
      <alignment/>
      <protection/>
    </xf>
    <xf numFmtId="0" fontId="10" fillId="33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15" fillId="34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53" applyFont="1" applyFill="1" applyAlignment="1">
      <alignment/>
      <protection/>
    </xf>
    <xf numFmtId="0" fontId="19" fillId="0" borderId="0" xfId="53" applyFont="1" applyFill="1">
      <alignment/>
      <protection/>
    </xf>
    <xf numFmtId="0" fontId="19" fillId="0" borderId="0" xfId="53" applyFont="1" applyFill="1" applyAlignment="1" applyProtection="1">
      <alignment/>
      <protection locked="0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35" borderId="13" xfId="0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textRotation="90"/>
    </xf>
    <xf numFmtId="0" fontId="19" fillId="35" borderId="18" xfId="0" applyFont="1" applyFill="1" applyBorder="1" applyAlignment="1">
      <alignment horizontal="center" textRotation="90"/>
    </xf>
    <xf numFmtId="0" fontId="19" fillId="0" borderId="19" xfId="0" applyFont="1" applyFill="1" applyBorder="1" applyAlignment="1">
      <alignment horizontal="center" textRotation="90"/>
    </xf>
    <xf numFmtId="0" fontId="19" fillId="36" borderId="14" xfId="0" applyFont="1" applyFill="1" applyBorder="1" applyAlignment="1">
      <alignment textRotation="90"/>
    </xf>
    <xf numFmtId="0" fontId="19" fillId="36" borderId="14" xfId="0" applyFont="1" applyFill="1" applyBorder="1" applyAlignment="1">
      <alignment horizontal="center" textRotation="90"/>
    </xf>
    <xf numFmtId="0" fontId="20" fillId="0" borderId="20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1" fontId="20" fillId="0" borderId="22" xfId="0" applyNumberFormat="1" applyFont="1" applyFill="1" applyBorder="1" applyAlignment="1">
      <alignment horizontal="left" vertical="center"/>
    </xf>
    <xf numFmtId="0" fontId="19" fillId="0" borderId="23" xfId="0" applyFont="1" applyFill="1" applyBorder="1" applyAlignment="1">
      <alignment horizontal="right" vertical="center"/>
    </xf>
    <xf numFmtId="0" fontId="19" fillId="0" borderId="24" xfId="0" applyFont="1" applyFill="1" applyBorder="1" applyAlignment="1">
      <alignment/>
    </xf>
    <xf numFmtId="0" fontId="19" fillId="0" borderId="2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/>
    </xf>
    <xf numFmtId="0" fontId="19" fillId="0" borderId="21" xfId="0" applyFont="1" applyFill="1" applyBorder="1" applyAlignment="1">
      <alignment horizontal="right" vertical="center"/>
    </xf>
    <xf numFmtId="1" fontId="19" fillId="0" borderId="22" xfId="0" applyNumberFormat="1" applyFont="1" applyFill="1" applyBorder="1" applyAlignment="1">
      <alignment horizontal="left" vertical="center"/>
    </xf>
    <xf numFmtId="1" fontId="19" fillId="0" borderId="20" xfId="0" applyNumberFormat="1" applyFont="1" applyFill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0" fontId="19" fillId="0" borderId="25" xfId="0" applyFont="1" applyFill="1" applyBorder="1" applyAlignment="1">
      <alignment wrapText="1"/>
    </xf>
    <xf numFmtId="0" fontId="20" fillId="0" borderId="15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21" fillId="34" borderId="26" xfId="0" applyFont="1" applyFill="1" applyBorder="1" applyAlignment="1">
      <alignment horizontal="center" vertical="center"/>
    </xf>
    <xf numFmtId="0" fontId="21" fillId="34" borderId="27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2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wrapText="1"/>
    </xf>
    <xf numFmtId="0" fontId="19" fillId="0" borderId="30" xfId="0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33" borderId="32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37" borderId="32" xfId="0" applyFont="1" applyFill="1" applyBorder="1" applyAlignment="1">
      <alignment horizontal="center" vertical="center"/>
    </xf>
    <xf numFmtId="0" fontId="19" fillId="34" borderId="33" xfId="0" applyFont="1" applyFill="1" applyBorder="1" applyAlignment="1">
      <alignment horizontal="center" vertical="center"/>
    </xf>
    <xf numFmtId="0" fontId="19" fillId="38" borderId="30" xfId="0" applyFont="1" applyFill="1" applyBorder="1" applyAlignment="1">
      <alignment horizontal="center" vertical="center"/>
    </xf>
    <xf numFmtId="0" fontId="19" fillId="38" borderId="33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35" borderId="34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36" borderId="3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38" borderId="10" xfId="0" applyFont="1" applyFill="1" applyBorder="1" applyAlignment="1">
      <alignment horizontal="center" vertical="center"/>
    </xf>
    <xf numFmtId="0" fontId="19" fillId="38" borderId="35" xfId="0" applyFont="1" applyFill="1" applyBorder="1" applyAlignment="1">
      <alignment horizontal="center" vertical="center"/>
    </xf>
    <xf numFmtId="0" fontId="19" fillId="38" borderId="11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wrapText="1"/>
    </xf>
    <xf numFmtId="0" fontId="19" fillId="0" borderId="37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 wrapText="1"/>
    </xf>
    <xf numFmtId="0" fontId="19" fillId="33" borderId="39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/>
    </xf>
    <xf numFmtId="0" fontId="19" fillId="34" borderId="40" xfId="0" applyFont="1" applyFill="1" applyBorder="1" applyAlignment="1">
      <alignment horizontal="center" vertical="center"/>
    </xf>
    <xf numFmtId="0" fontId="19" fillId="38" borderId="37" xfId="0" applyFont="1" applyFill="1" applyBorder="1" applyAlignment="1">
      <alignment horizontal="center" vertical="center"/>
    </xf>
    <xf numFmtId="0" fontId="19" fillId="38" borderId="40" xfId="0" applyFont="1" applyFill="1" applyBorder="1" applyAlignment="1">
      <alignment horizontal="center" vertical="center"/>
    </xf>
    <xf numFmtId="0" fontId="19" fillId="38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35" borderId="41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36" borderId="38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wrapText="1"/>
    </xf>
    <xf numFmtId="0" fontId="23" fillId="0" borderId="15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 wrapText="1"/>
    </xf>
    <xf numFmtId="0" fontId="20" fillId="0" borderId="16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center" vertical="center"/>
    </xf>
    <xf numFmtId="0" fontId="21" fillId="35" borderId="28" xfId="0" applyFont="1" applyFill="1" applyBorder="1" applyAlignment="1">
      <alignment horizontal="center" vertical="center"/>
    </xf>
    <xf numFmtId="0" fontId="21" fillId="36" borderId="16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wrapText="1"/>
    </xf>
    <xf numFmtId="0" fontId="24" fillId="0" borderId="35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 wrapText="1"/>
    </xf>
    <xf numFmtId="0" fontId="19" fillId="36" borderId="37" xfId="0" applyFont="1" applyFill="1" applyBorder="1" applyAlignment="1">
      <alignment horizontal="center" vertical="center"/>
    </xf>
    <xf numFmtId="0" fontId="19" fillId="38" borderId="15" xfId="0" applyFont="1" applyFill="1" applyBorder="1" applyAlignment="1">
      <alignment horizontal="center" vertical="center"/>
    </xf>
    <xf numFmtId="0" fontId="19" fillId="38" borderId="27" xfId="0" applyFont="1" applyFill="1" applyBorder="1" applyAlignment="1">
      <alignment horizontal="center" vertical="center"/>
    </xf>
    <xf numFmtId="0" fontId="19" fillId="38" borderId="16" xfId="0" applyFont="1" applyFill="1" applyBorder="1" applyAlignment="1">
      <alignment horizontal="center" vertical="center"/>
    </xf>
    <xf numFmtId="0" fontId="19" fillId="35" borderId="28" xfId="0" applyFont="1" applyFill="1" applyBorder="1" applyAlignment="1">
      <alignment horizontal="center" vertical="center"/>
    </xf>
    <xf numFmtId="0" fontId="19" fillId="36" borderId="16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/>
    </xf>
    <xf numFmtId="0" fontId="22" fillId="33" borderId="31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right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36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36" borderId="15" xfId="0" applyFont="1" applyFill="1" applyBorder="1" applyAlignment="1">
      <alignment horizontal="center"/>
    </xf>
    <xf numFmtId="0" fontId="19" fillId="34" borderId="27" xfId="0" applyFont="1" applyFill="1" applyBorder="1" applyAlignment="1">
      <alignment horizontal="center" vertical="center"/>
    </xf>
    <xf numFmtId="0" fontId="19" fillId="34" borderId="28" xfId="0" applyFont="1" applyFill="1" applyBorder="1" applyAlignment="1">
      <alignment horizontal="center" vertical="center"/>
    </xf>
    <xf numFmtId="0" fontId="19" fillId="33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36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37" borderId="22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horizontal="center" vertical="center"/>
    </xf>
    <xf numFmtId="0" fontId="19" fillId="38" borderId="20" xfId="0" applyFont="1" applyFill="1" applyBorder="1" applyAlignment="1">
      <alignment horizontal="center" vertical="center"/>
    </xf>
    <xf numFmtId="0" fontId="19" fillId="38" borderId="23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35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36" borderId="21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37" borderId="26" xfId="0" applyFont="1" applyFill="1" applyBorder="1" applyAlignment="1">
      <alignment horizontal="center" vertical="center"/>
    </xf>
    <xf numFmtId="0" fontId="19" fillId="36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33" borderId="29" xfId="0" applyFont="1" applyFill="1" applyBorder="1" applyAlignment="1">
      <alignment wrapText="1"/>
    </xf>
    <xf numFmtId="0" fontId="19" fillId="0" borderId="44" xfId="0" applyFont="1" applyBorder="1" applyAlignment="1">
      <alignment vertical="center"/>
    </xf>
    <xf numFmtId="0" fontId="19" fillId="33" borderId="43" xfId="0" applyFont="1" applyFill="1" applyBorder="1" applyAlignment="1">
      <alignment wrapText="1"/>
    </xf>
    <xf numFmtId="0" fontId="22" fillId="0" borderId="45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center"/>
    </xf>
    <xf numFmtId="1" fontId="19" fillId="33" borderId="15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/>
    </xf>
    <xf numFmtId="0" fontId="19" fillId="0" borderId="43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8" xfId="0" applyFont="1" applyFill="1" applyBorder="1" applyAlignment="1">
      <alignment horizontal="left" vertical="center"/>
    </xf>
    <xf numFmtId="0" fontId="19" fillId="0" borderId="42" xfId="0" applyFont="1" applyFill="1" applyBorder="1" applyAlignment="1">
      <alignment/>
    </xf>
    <xf numFmtId="0" fontId="19" fillId="33" borderId="15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35" xfId="0" applyFont="1" applyFill="1" applyBorder="1" applyAlignment="1">
      <alignment/>
    </xf>
    <xf numFmtId="0" fontId="19" fillId="0" borderId="13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3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36" xfId="0" applyFont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14" xfId="0" applyFont="1" applyFill="1" applyBorder="1" applyAlignment="1">
      <alignment horizontal="left"/>
    </xf>
    <xf numFmtId="0" fontId="19" fillId="0" borderId="17" xfId="0" applyFont="1" applyFill="1" applyBorder="1" applyAlignment="1">
      <alignment/>
    </xf>
    <xf numFmtId="0" fontId="19" fillId="0" borderId="46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46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47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19" fillId="0" borderId="48" xfId="0" applyFont="1" applyFill="1" applyBorder="1" applyAlignment="1">
      <alignment horizontal="center" vertical="center" textRotation="90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36" borderId="34" xfId="0" applyFont="1" applyFill="1" applyBorder="1" applyAlignment="1">
      <alignment horizontal="center" vertical="center"/>
    </xf>
    <xf numFmtId="0" fontId="19" fillId="36" borderId="13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textRotation="90"/>
    </xf>
    <xf numFmtId="0" fontId="19" fillId="0" borderId="10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36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right" vertical="center"/>
    </xf>
    <xf numFmtId="0" fontId="19" fillId="0" borderId="51" xfId="0" applyFont="1" applyBorder="1" applyAlignment="1">
      <alignment horizontal="center" vertical="center" textRotation="255" shrinkToFit="1"/>
    </xf>
    <xf numFmtId="0" fontId="19" fillId="0" borderId="52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9" fillId="0" borderId="54" xfId="0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shrinkToFit="1"/>
    </xf>
    <xf numFmtId="0" fontId="19" fillId="0" borderId="58" xfId="0" applyFont="1" applyBorder="1" applyAlignment="1">
      <alignment horizontal="center" vertical="center" shrinkToFit="1"/>
    </xf>
    <xf numFmtId="0" fontId="19" fillId="0" borderId="59" xfId="0" applyFont="1" applyBorder="1" applyAlignment="1">
      <alignment horizontal="center" vertical="center" shrinkToFit="1"/>
    </xf>
    <xf numFmtId="0" fontId="19" fillId="0" borderId="60" xfId="0" applyFont="1" applyBorder="1" applyAlignment="1">
      <alignment horizontal="center" vertical="center" shrinkToFit="1"/>
    </xf>
    <xf numFmtId="0" fontId="20" fillId="0" borderId="61" xfId="0" applyFont="1" applyBorder="1" applyAlignment="1">
      <alignment horizontal="center" vertical="center" textRotation="255" shrinkToFit="1"/>
    </xf>
    <xf numFmtId="0" fontId="19" fillId="0" borderId="36" xfId="0" applyFont="1" applyFill="1" applyBorder="1" applyAlignment="1">
      <alignment horizontal="center"/>
    </xf>
    <xf numFmtId="0" fontId="20" fillId="0" borderId="62" xfId="0" applyFont="1" applyBorder="1" applyAlignment="1">
      <alignment horizontal="center" vertical="center" shrinkToFit="1"/>
    </xf>
    <xf numFmtId="0" fontId="19" fillId="0" borderId="63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19" fillId="0" borderId="65" xfId="0" applyFont="1" applyBorder="1" applyAlignment="1">
      <alignment horizontal="center" vertical="center" shrinkToFit="1"/>
    </xf>
    <xf numFmtId="0" fontId="19" fillId="39" borderId="33" xfId="0" applyFont="1" applyFill="1" applyBorder="1" applyAlignment="1">
      <alignment horizontal="center"/>
    </xf>
    <xf numFmtId="0" fontId="19" fillId="40" borderId="33" xfId="0" applyFont="1" applyFill="1" applyBorder="1" applyAlignment="1">
      <alignment horizontal="center"/>
    </xf>
    <xf numFmtId="0" fontId="19" fillId="41" borderId="33" xfId="0" applyFont="1" applyFill="1" applyBorder="1" applyAlignment="1">
      <alignment horizontal="center"/>
    </xf>
    <xf numFmtId="0" fontId="19" fillId="42" borderId="33" xfId="0" applyFont="1" applyFill="1" applyBorder="1" applyAlignment="1">
      <alignment horizontal="center"/>
    </xf>
    <xf numFmtId="0" fontId="19" fillId="39" borderId="3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shrinkToFit="1"/>
    </xf>
    <xf numFmtId="0" fontId="19" fillId="0" borderId="0" xfId="0" applyFont="1" applyAlignment="1">
      <alignment/>
    </xf>
    <xf numFmtId="0" fontId="19" fillId="0" borderId="66" xfId="0" applyFont="1" applyBorder="1" applyAlignment="1">
      <alignment horizontal="center"/>
    </xf>
    <xf numFmtId="0" fontId="19" fillId="0" borderId="67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69" xfId="0" applyFont="1" applyBorder="1" applyAlignment="1">
      <alignment horizontal="center"/>
    </xf>
    <xf numFmtId="0" fontId="19" fillId="0" borderId="70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19" fillId="33" borderId="0" xfId="0" applyFont="1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left" vertical="top"/>
    </xf>
    <xf numFmtId="0" fontId="19" fillId="33" borderId="0" xfId="0" applyFont="1" applyFill="1" applyBorder="1" applyAlignment="1">
      <alignment horizontal="left" vertical="center"/>
    </xf>
    <xf numFmtId="0" fontId="19" fillId="0" borderId="0" xfId="55" applyFont="1" applyBorder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72" xfId="0" applyFont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textRotation="255" shrinkToFit="1"/>
    </xf>
    <xf numFmtId="0" fontId="19" fillId="0" borderId="74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 shrinkToFit="1"/>
    </xf>
    <xf numFmtId="0" fontId="19" fillId="0" borderId="76" xfId="0" applyFont="1" applyBorder="1" applyAlignment="1">
      <alignment horizontal="center" vertical="center" shrinkToFit="1"/>
    </xf>
    <xf numFmtId="0" fontId="19" fillId="0" borderId="75" xfId="0" applyFont="1" applyBorder="1" applyAlignment="1">
      <alignment horizontal="center" vertical="center"/>
    </xf>
    <xf numFmtId="0" fontId="19" fillId="0" borderId="77" xfId="0" applyFont="1" applyBorder="1" applyAlignment="1">
      <alignment horizontal="center" vertical="center" shrinkToFit="1"/>
    </xf>
    <xf numFmtId="0" fontId="19" fillId="0" borderId="78" xfId="0" applyFont="1" applyFill="1" applyBorder="1" applyAlignment="1">
      <alignment horizontal="center"/>
    </xf>
    <xf numFmtId="0" fontId="19" fillId="0" borderId="79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/>
    </xf>
    <xf numFmtId="0" fontId="19" fillId="0" borderId="81" xfId="0" applyFont="1" applyFill="1" applyBorder="1" applyAlignment="1">
      <alignment horizontal="center"/>
    </xf>
    <xf numFmtId="0" fontId="19" fillId="0" borderId="82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/>
    </xf>
    <xf numFmtId="0" fontId="20" fillId="0" borderId="84" xfId="0" applyFont="1" applyBorder="1" applyAlignment="1">
      <alignment horizontal="center" vertical="center" shrinkToFit="1"/>
    </xf>
    <xf numFmtId="0" fontId="19" fillId="0" borderId="85" xfId="0" applyFont="1" applyBorder="1" applyAlignment="1">
      <alignment horizontal="center" vertical="center" shrinkToFit="1"/>
    </xf>
    <xf numFmtId="0" fontId="19" fillId="0" borderId="86" xfId="0" applyFont="1" applyBorder="1" applyAlignment="1">
      <alignment horizontal="center" vertical="center" shrinkToFit="1"/>
    </xf>
    <xf numFmtId="0" fontId="19" fillId="0" borderId="87" xfId="0" applyFont="1" applyBorder="1" applyAlignment="1">
      <alignment horizontal="center" vertical="center" shrinkToFit="1"/>
    </xf>
    <xf numFmtId="0" fontId="19" fillId="0" borderId="88" xfId="0" applyFont="1" applyBorder="1" applyAlignment="1">
      <alignment horizontal="center" vertical="center" shrinkToFit="1"/>
    </xf>
    <xf numFmtId="0" fontId="19" fillId="0" borderId="89" xfId="0" applyFont="1" applyBorder="1" applyAlignment="1">
      <alignment horizontal="center" vertical="center" shrinkToFit="1"/>
    </xf>
    <xf numFmtId="0" fontId="19" fillId="0" borderId="90" xfId="0" applyFont="1" applyFill="1" applyBorder="1" applyAlignment="1">
      <alignment horizontal="center"/>
    </xf>
    <xf numFmtId="0" fontId="19" fillId="0" borderId="91" xfId="0" applyFont="1" applyFill="1" applyBorder="1" applyAlignment="1">
      <alignment horizontal="center"/>
    </xf>
    <xf numFmtId="0" fontId="19" fillId="0" borderId="48" xfId="0" applyFont="1" applyFill="1" applyBorder="1" applyAlignment="1">
      <alignment horizontal="center"/>
    </xf>
    <xf numFmtId="0" fontId="19" fillId="0" borderId="49" xfId="0" applyFont="1" applyFill="1" applyBorder="1" applyAlignment="1">
      <alignment horizontal="center"/>
    </xf>
    <xf numFmtId="0" fontId="19" fillId="0" borderId="50" xfId="0" applyFont="1" applyFill="1" applyBorder="1" applyAlignment="1">
      <alignment horizontal="center"/>
    </xf>
    <xf numFmtId="0" fontId="19" fillId="0" borderId="47" xfId="0" applyFont="1" applyFill="1" applyBorder="1" applyAlignment="1">
      <alignment horizontal="center"/>
    </xf>
    <xf numFmtId="0" fontId="20" fillId="0" borderId="92" xfId="0" applyFont="1" applyBorder="1" applyAlignment="1">
      <alignment vertical="center"/>
    </xf>
    <xf numFmtId="0" fontId="19" fillId="0" borderId="93" xfId="0" applyFont="1" applyBorder="1" applyAlignment="1">
      <alignment vertical="center"/>
    </xf>
    <xf numFmtId="0" fontId="20" fillId="0" borderId="94" xfId="0" applyFont="1" applyBorder="1" applyAlignment="1">
      <alignment vertical="center"/>
    </xf>
    <xf numFmtId="0" fontId="20" fillId="0" borderId="95" xfId="0" applyFont="1" applyBorder="1" applyAlignment="1">
      <alignment vertical="center"/>
    </xf>
    <xf numFmtId="0" fontId="19" fillId="0" borderId="95" xfId="0" applyFont="1" applyBorder="1" applyAlignment="1">
      <alignment vertical="center"/>
    </xf>
    <xf numFmtId="0" fontId="0" fillId="0" borderId="96" xfId="0" applyFont="1" applyBorder="1" applyAlignment="1">
      <alignment horizontal="center" vertical="center" shrinkToFit="1"/>
    </xf>
    <xf numFmtId="0" fontId="0" fillId="0" borderId="97" xfId="0" applyFont="1" applyBorder="1" applyAlignment="1">
      <alignment horizontal="center" vertical="center" shrinkToFit="1"/>
    </xf>
    <xf numFmtId="0" fontId="0" fillId="0" borderId="98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0" xfId="0" applyFont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/>
    </xf>
    <xf numFmtId="0" fontId="19" fillId="33" borderId="0" xfId="55" applyFont="1" applyFill="1" applyBorder="1">
      <alignment/>
      <protection/>
    </xf>
    <xf numFmtId="0" fontId="19" fillId="33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 vertical="center"/>
    </xf>
    <xf numFmtId="0" fontId="19" fillId="33" borderId="0" xfId="0" applyFont="1" applyFill="1" applyBorder="1" applyAlignment="1">
      <alignment/>
    </xf>
    <xf numFmtId="0" fontId="8" fillId="34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8" fillId="33" borderId="0" xfId="53" applyFont="1" applyFill="1">
      <alignment/>
      <protection/>
    </xf>
    <xf numFmtId="0" fontId="19" fillId="0" borderId="31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97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0" xfId="0" applyFont="1" applyBorder="1" applyAlignment="1">
      <alignment horizontal="left" vertical="center" shrinkToFit="1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Fill="1" applyBorder="1" applyAlignment="1">
      <alignment horizontal="left" vertical="center" shrinkToFit="1"/>
    </xf>
    <xf numFmtId="0" fontId="20" fillId="0" borderId="101" xfId="0" applyFont="1" applyBorder="1" applyAlignment="1">
      <alignment vertical="center" wrapText="1"/>
    </xf>
    <xf numFmtId="0" fontId="22" fillId="0" borderId="77" xfId="0" applyFont="1" applyBorder="1" applyAlignment="1">
      <alignment horizontal="center"/>
    </xf>
    <xf numFmtId="0" fontId="22" fillId="0" borderId="102" xfId="0" applyFont="1" applyBorder="1" applyAlignment="1">
      <alignment horizontal="center"/>
    </xf>
    <xf numFmtId="0" fontId="22" fillId="0" borderId="103" xfId="0" applyFont="1" applyBorder="1" applyAlignment="1">
      <alignment horizontal="center"/>
    </xf>
    <xf numFmtId="0" fontId="22" fillId="0" borderId="104" xfId="0" applyFont="1" applyBorder="1" applyAlignment="1">
      <alignment horizontal="center"/>
    </xf>
    <xf numFmtId="0" fontId="25" fillId="0" borderId="21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right" vertical="center"/>
    </xf>
    <xf numFmtId="0" fontId="20" fillId="0" borderId="52" xfId="0" applyFont="1" applyFill="1" applyBorder="1" applyAlignment="1">
      <alignment vertical="center"/>
    </xf>
    <xf numFmtId="0" fontId="19" fillId="0" borderId="53" xfId="0" applyFont="1" applyFill="1" applyBorder="1" applyAlignment="1">
      <alignment vertical="center"/>
    </xf>
    <xf numFmtId="0" fontId="19" fillId="33" borderId="54" xfId="0" applyFont="1" applyFill="1" applyBorder="1" applyAlignment="1">
      <alignment horizontal="center" vertical="center"/>
    </xf>
    <xf numFmtId="0" fontId="19" fillId="36" borderId="52" xfId="0" applyFont="1" applyFill="1" applyBorder="1" applyAlignment="1">
      <alignment horizontal="center"/>
    </xf>
    <xf numFmtId="0" fontId="19" fillId="0" borderId="53" xfId="0" applyFont="1" applyFill="1" applyBorder="1" applyAlignment="1">
      <alignment horizontal="center" vertical="center"/>
    </xf>
    <xf numFmtId="0" fontId="19" fillId="37" borderId="54" xfId="0" applyFont="1" applyFill="1" applyBorder="1" applyAlignment="1">
      <alignment horizontal="center" vertical="center"/>
    </xf>
    <xf numFmtId="0" fontId="19" fillId="34" borderId="55" xfId="0" applyFont="1" applyFill="1" applyBorder="1" applyAlignment="1">
      <alignment horizontal="center" vertical="center"/>
    </xf>
    <xf numFmtId="0" fontId="19" fillId="38" borderId="52" xfId="0" applyFont="1" applyFill="1" applyBorder="1" applyAlignment="1">
      <alignment horizontal="center" vertical="center"/>
    </xf>
    <xf numFmtId="0" fontId="19" fillId="38" borderId="55" xfId="0" applyFont="1" applyFill="1" applyBorder="1" applyAlignment="1">
      <alignment horizontal="center" vertical="center"/>
    </xf>
    <xf numFmtId="0" fontId="19" fillId="38" borderId="53" xfId="0" applyFont="1" applyFill="1" applyBorder="1" applyAlignment="1">
      <alignment horizontal="center" vertical="center"/>
    </xf>
    <xf numFmtId="0" fontId="19" fillId="35" borderId="56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3" borderId="105" xfId="0" applyFont="1" applyFill="1" applyBorder="1" applyAlignment="1">
      <alignment wrapText="1"/>
    </xf>
    <xf numFmtId="0" fontId="19" fillId="33" borderId="22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right" vertical="center"/>
    </xf>
    <xf numFmtId="0" fontId="19" fillId="34" borderId="23" xfId="0" applyFont="1" applyFill="1" applyBorder="1" applyAlignment="1">
      <alignment horizontal="right" vertical="center"/>
    </xf>
    <xf numFmtId="1" fontId="19" fillId="0" borderId="21" xfId="0" applyNumberFormat="1" applyFont="1" applyFill="1" applyBorder="1" applyAlignment="1">
      <alignment horizontal="left" vertical="center"/>
    </xf>
    <xf numFmtId="0" fontId="19" fillId="35" borderId="24" xfId="0" applyFont="1" applyFill="1" applyBorder="1" applyAlignment="1">
      <alignment vertical="center"/>
    </xf>
    <xf numFmtId="0" fontId="19" fillId="36" borderId="21" xfId="0" applyFont="1" applyFill="1" applyBorder="1" applyAlignment="1">
      <alignment vertical="center"/>
    </xf>
    <xf numFmtId="0" fontId="19" fillId="33" borderId="26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8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horizontal="right" vertical="center"/>
    </xf>
    <xf numFmtId="0" fontId="19" fillId="34" borderId="27" xfId="0" applyFont="1" applyFill="1" applyBorder="1" applyAlignment="1">
      <alignment horizontal="right" vertical="center"/>
    </xf>
    <xf numFmtId="0" fontId="19" fillId="0" borderId="27" xfId="0" applyFont="1" applyFill="1" applyBorder="1" applyAlignment="1">
      <alignment horizontal="right" vertical="center"/>
    </xf>
    <xf numFmtId="1" fontId="19" fillId="0" borderId="16" xfId="0" applyNumberFormat="1" applyFont="1" applyFill="1" applyBorder="1" applyAlignment="1">
      <alignment horizontal="left" vertical="center"/>
    </xf>
    <xf numFmtId="0" fontId="19" fillId="0" borderId="26" xfId="0" applyFont="1" applyFill="1" applyBorder="1" applyAlignment="1">
      <alignment vertical="center"/>
    </xf>
    <xf numFmtId="0" fontId="19" fillId="35" borderId="28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 wrapText="1"/>
    </xf>
    <xf numFmtId="0" fontId="19" fillId="36" borderId="20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left" vertical="center"/>
    </xf>
    <xf numFmtId="0" fontId="19" fillId="0" borderId="105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7" fillId="0" borderId="106" xfId="0" applyFont="1" applyFill="1" applyBorder="1" applyAlignment="1">
      <alignment horizontal="center"/>
    </xf>
    <xf numFmtId="49" fontId="9" fillId="0" borderId="107" xfId="0" applyNumberFormat="1" applyFont="1" applyFill="1" applyBorder="1" applyAlignment="1">
      <alignment horizontal="center"/>
    </xf>
    <xf numFmtId="0" fontId="8" fillId="0" borderId="0" xfId="53" applyFont="1" applyFill="1" applyAlignment="1">
      <alignment horizontal="center"/>
      <protection/>
    </xf>
    <xf numFmtId="0" fontId="19" fillId="0" borderId="15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2" fillId="0" borderId="78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12" fillId="0" borderId="7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3" fillId="0" borderId="0" xfId="53" applyFont="1" applyFill="1" applyBorder="1" applyAlignment="1">
      <alignment horizontal="center"/>
      <protection/>
    </xf>
    <xf numFmtId="0" fontId="15" fillId="34" borderId="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textRotation="90"/>
    </xf>
    <xf numFmtId="0" fontId="19" fillId="0" borderId="10" xfId="0" applyFont="1" applyBorder="1" applyAlignment="1">
      <alignment horizontal="center" textRotation="90"/>
    </xf>
    <xf numFmtId="0" fontId="19" fillId="0" borderId="19" xfId="0" applyFont="1" applyBorder="1" applyAlignment="1">
      <alignment horizontal="center" textRotation="90"/>
    </xf>
    <xf numFmtId="0" fontId="19" fillId="0" borderId="108" xfId="0" applyFont="1" applyFill="1" applyBorder="1" applyAlignment="1">
      <alignment horizontal="center"/>
    </xf>
    <xf numFmtId="0" fontId="19" fillId="0" borderId="95" xfId="0" applyFont="1" applyFill="1" applyBorder="1" applyAlignment="1">
      <alignment horizontal="center"/>
    </xf>
    <xf numFmtId="0" fontId="19" fillId="0" borderId="109" xfId="0" applyFont="1" applyFill="1" applyBorder="1" applyAlignment="1">
      <alignment horizontal="center"/>
    </xf>
    <xf numFmtId="0" fontId="19" fillId="0" borderId="8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/>
      <protection/>
    </xf>
    <xf numFmtId="0" fontId="17" fillId="0" borderId="0" xfId="0" applyFont="1" applyFill="1" applyBorder="1" applyAlignment="1">
      <alignment horizontal="center"/>
    </xf>
    <xf numFmtId="0" fontId="19" fillId="0" borderId="34" xfId="0" applyFont="1" applyBorder="1" applyAlignment="1">
      <alignment horizontal="center" textRotation="90"/>
    </xf>
    <xf numFmtId="0" fontId="19" fillId="0" borderId="13" xfId="0" applyFont="1" applyBorder="1" applyAlignment="1">
      <alignment horizontal="center" textRotation="90"/>
    </xf>
    <xf numFmtId="0" fontId="19" fillId="0" borderId="18" xfId="0" applyFont="1" applyBorder="1" applyAlignment="1">
      <alignment horizontal="center" textRotation="90"/>
    </xf>
    <xf numFmtId="0" fontId="16" fillId="0" borderId="0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33" xfId="0" applyFont="1" applyBorder="1" applyAlignment="1">
      <alignment horizontal="center" textRotation="90"/>
    </xf>
    <xf numFmtId="0" fontId="19" fillId="0" borderId="35" xfId="0" applyFont="1" applyBorder="1" applyAlignment="1">
      <alignment horizontal="center" textRotation="90"/>
    </xf>
    <xf numFmtId="0" fontId="19" fillId="0" borderId="46" xfId="0" applyFont="1" applyBorder="1" applyAlignment="1">
      <alignment horizontal="center" textRotation="90"/>
    </xf>
    <xf numFmtId="0" fontId="19" fillId="0" borderId="32" xfId="0" applyFont="1" applyBorder="1" applyAlignment="1">
      <alignment horizontal="center" textRotation="90"/>
    </xf>
    <xf numFmtId="0" fontId="19" fillId="0" borderId="12" xfId="0" applyFont="1" applyBorder="1" applyAlignment="1">
      <alignment horizontal="center" textRotation="90"/>
    </xf>
    <xf numFmtId="0" fontId="19" fillId="0" borderId="17" xfId="0" applyFont="1" applyBorder="1" applyAlignment="1">
      <alignment horizontal="center" textRotation="90"/>
    </xf>
    <xf numFmtId="0" fontId="19" fillId="0" borderId="31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19" fillId="0" borderId="14" xfId="0" applyFont="1" applyBorder="1" applyAlignment="1">
      <alignment horizontal="center" textRotation="90"/>
    </xf>
    <xf numFmtId="0" fontId="20" fillId="0" borderId="15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left" vertical="center"/>
    </xf>
    <xf numFmtId="0" fontId="19" fillId="0" borderId="78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79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20" fillId="0" borderId="108" xfId="0" applyFont="1" applyFill="1" applyBorder="1" applyAlignment="1">
      <alignment vertical="center"/>
    </xf>
    <xf numFmtId="0" fontId="20" fillId="0" borderId="109" xfId="0" applyFont="1" applyFill="1" applyBorder="1" applyAlignment="1">
      <alignment vertical="center"/>
    </xf>
    <xf numFmtId="0" fontId="19" fillId="0" borderId="110" xfId="0" applyFont="1" applyFill="1" applyBorder="1" applyAlignment="1">
      <alignment horizontal="center" vertical="center" wrapText="1"/>
    </xf>
    <xf numFmtId="0" fontId="19" fillId="0" borderId="111" xfId="0" applyFont="1" applyFill="1" applyBorder="1" applyAlignment="1">
      <alignment horizontal="center" vertical="center" wrapText="1"/>
    </xf>
    <xf numFmtId="0" fontId="19" fillId="0" borderId="1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19" fillId="0" borderId="113" xfId="0" applyFont="1" applyFill="1" applyBorder="1" applyAlignment="1">
      <alignment horizontal="center" vertical="center" wrapText="1"/>
    </xf>
    <xf numFmtId="0" fontId="19" fillId="0" borderId="114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/>
    </xf>
    <xf numFmtId="0" fontId="22" fillId="33" borderId="38" xfId="0" applyFont="1" applyFill="1" applyBorder="1" applyAlignment="1">
      <alignment horizontal="left" vertical="center" wrapText="1"/>
    </xf>
    <xf numFmtId="0" fontId="22" fillId="33" borderId="31" xfId="0" applyFont="1" applyFill="1" applyBorder="1" applyAlignment="1">
      <alignment horizontal="left" vertical="center" wrapText="1"/>
    </xf>
    <xf numFmtId="0" fontId="26" fillId="0" borderId="33" xfId="0" applyFont="1" applyBorder="1" applyAlignment="1">
      <alignment horizontal="center" textRotation="90" wrapText="1" shrinkToFit="1"/>
    </xf>
    <xf numFmtId="0" fontId="26" fillId="0" borderId="35" xfId="0" applyFont="1" applyBorder="1" applyAlignment="1">
      <alignment horizontal="center" textRotation="90" wrapText="1" shrinkToFit="1"/>
    </xf>
    <xf numFmtId="0" fontId="26" fillId="0" borderId="46" xfId="0" applyFont="1" applyBorder="1" applyAlignment="1">
      <alignment horizontal="center" textRotation="90" wrapText="1" shrinkToFit="1"/>
    </xf>
    <xf numFmtId="0" fontId="19" fillId="0" borderId="53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/>
    </xf>
    <xf numFmtId="0" fontId="19" fillId="0" borderId="31" xfId="0" applyFont="1" applyFill="1" applyBorder="1" applyAlignment="1">
      <alignment horizontal="left" vertical="center"/>
    </xf>
    <xf numFmtId="0" fontId="19" fillId="0" borderId="42" xfId="0" applyFont="1" applyBorder="1" applyAlignment="1">
      <alignment horizontal="left" vertical="center" wrapText="1"/>
    </xf>
    <xf numFmtId="0" fontId="19" fillId="33" borderId="42" xfId="0" applyFont="1" applyFill="1" applyBorder="1" applyAlignment="1">
      <alignment horizontal="left" vertical="center" wrapText="1"/>
    </xf>
    <xf numFmtId="0" fontId="19" fillId="33" borderId="43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43" xfId="0" applyFont="1" applyFill="1" applyBorder="1" applyAlignment="1">
      <alignment horizontal="left" vertical="center" wrapText="1"/>
    </xf>
    <xf numFmtId="0" fontId="19" fillId="33" borderId="105" xfId="0" applyFont="1" applyFill="1" applyBorder="1" applyAlignment="1">
      <alignment horizontal="left" vertical="center" wrapText="1"/>
    </xf>
    <xf numFmtId="0" fontId="19" fillId="33" borderId="25" xfId="0" applyFont="1" applyFill="1" applyBorder="1" applyAlignment="1">
      <alignment horizontal="left" vertical="center" wrapText="1"/>
    </xf>
    <xf numFmtId="0" fontId="19" fillId="33" borderId="115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31" xfId="0" applyFont="1" applyFill="1" applyBorder="1" applyAlignment="1">
      <alignment horizontal="left" vertical="center" wrapText="1"/>
    </xf>
    <xf numFmtId="0" fontId="19" fillId="0" borderId="53" xfId="0" applyFont="1" applyFill="1" applyBorder="1" applyAlignment="1">
      <alignment horizontal="left" vertical="center" wrapText="1"/>
    </xf>
    <xf numFmtId="0" fontId="19" fillId="0" borderId="91" xfId="0" applyFont="1" applyFill="1" applyBorder="1" applyAlignment="1">
      <alignment horizontal="left" vertical="center" wrapText="1"/>
    </xf>
    <xf numFmtId="0" fontId="19" fillId="0" borderId="90" xfId="0" applyFont="1" applyFill="1" applyBorder="1" applyAlignment="1">
      <alignment horizontal="left" vertical="center"/>
    </xf>
    <xf numFmtId="0" fontId="19" fillId="0" borderId="110" xfId="0" applyFont="1" applyBorder="1" applyAlignment="1">
      <alignment horizontal="center" vertical="center" wrapText="1"/>
    </xf>
    <xf numFmtId="0" fontId="19" fillId="0" borderId="116" xfId="0" applyFont="1" applyBorder="1" applyAlignment="1">
      <alignment horizontal="center" vertical="center" wrapText="1"/>
    </xf>
    <xf numFmtId="0" fontId="19" fillId="0" borderId="111" xfId="0" applyFont="1" applyBorder="1" applyAlignment="1">
      <alignment horizontal="center" vertical="center" wrapText="1"/>
    </xf>
    <xf numFmtId="0" fontId="19" fillId="0" borderId="117" xfId="0" applyFont="1" applyBorder="1" applyAlignment="1">
      <alignment horizontal="center" vertical="center" wrapText="1"/>
    </xf>
    <xf numFmtId="0" fontId="19" fillId="0" borderId="107" xfId="0" applyFont="1" applyBorder="1" applyAlignment="1">
      <alignment horizontal="center" vertical="center" wrapText="1"/>
    </xf>
    <xf numFmtId="0" fontId="19" fillId="0" borderId="118" xfId="0" applyFont="1" applyBorder="1" applyAlignment="1">
      <alignment horizontal="center" vertical="center" wrapText="1"/>
    </xf>
    <xf numFmtId="0" fontId="19" fillId="0" borderId="11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113" xfId="0" applyFont="1" applyBorder="1" applyAlignment="1">
      <alignment horizontal="center" vertical="center" wrapText="1"/>
    </xf>
    <xf numFmtId="0" fontId="19" fillId="0" borderId="119" xfId="0" applyFont="1" applyBorder="1" applyAlignment="1">
      <alignment horizontal="center" vertical="center" wrapText="1"/>
    </xf>
    <xf numFmtId="0" fontId="19" fillId="0" borderId="114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center" wrapText="1"/>
    </xf>
    <xf numFmtId="0" fontId="19" fillId="0" borderId="12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122" xfId="0" applyFont="1" applyBorder="1" applyAlignment="1">
      <alignment horizontal="center"/>
    </xf>
    <xf numFmtId="0" fontId="19" fillId="0" borderId="123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24" xfId="0" applyFont="1" applyBorder="1" applyAlignment="1">
      <alignment horizontal="center"/>
    </xf>
    <xf numFmtId="0" fontId="19" fillId="0" borderId="8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/>
    </xf>
    <xf numFmtId="0" fontId="19" fillId="0" borderId="125" xfId="0" applyFont="1" applyBorder="1" applyAlignment="1">
      <alignment horizontal="center"/>
    </xf>
    <xf numFmtId="0" fontId="19" fillId="0" borderId="64" xfId="0" applyFont="1" applyBorder="1" applyAlignment="1">
      <alignment horizontal="center"/>
    </xf>
    <xf numFmtId="0" fontId="19" fillId="0" borderId="126" xfId="0" applyFont="1" applyBorder="1" applyAlignment="1">
      <alignment horizontal="center"/>
    </xf>
    <xf numFmtId="0" fontId="19" fillId="0" borderId="127" xfId="0" applyFont="1" applyBorder="1" applyAlignment="1">
      <alignment horizontal="center"/>
    </xf>
    <xf numFmtId="0" fontId="19" fillId="0" borderId="71" xfId="0" applyFont="1" applyBorder="1" applyAlignment="1">
      <alignment horizontal="center"/>
    </xf>
    <xf numFmtId="0" fontId="19" fillId="0" borderId="128" xfId="0" applyFont="1" applyBorder="1" applyAlignment="1">
      <alignment horizontal="center"/>
    </xf>
    <xf numFmtId="0" fontId="19" fillId="0" borderId="113" xfId="0" applyFont="1" applyBorder="1" applyAlignment="1">
      <alignment horizontal="center"/>
    </xf>
    <xf numFmtId="0" fontId="19" fillId="0" borderId="119" xfId="0" applyFont="1" applyBorder="1" applyAlignment="1">
      <alignment horizontal="center"/>
    </xf>
    <xf numFmtId="0" fontId="19" fillId="0" borderId="114" xfId="0" applyFont="1" applyBorder="1" applyAlignment="1">
      <alignment horizontal="center"/>
    </xf>
    <xf numFmtId="0" fontId="22" fillId="0" borderId="129" xfId="0" applyFont="1" applyBorder="1" applyAlignment="1">
      <alignment horizontal="center"/>
    </xf>
    <xf numFmtId="0" fontId="22" fillId="0" borderId="130" xfId="0" applyFont="1" applyBorder="1" applyAlignment="1">
      <alignment horizontal="center"/>
    </xf>
    <xf numFmtId="0" fontId="19" fillId="0" borderId="131" xfId="0" applyFont="1" applyBorder="1" applyAlignment="1">
      <alignment horizontal="center"/>
    </xf>
    <xf numFmtId="0" fontId="19" fillId="0" borderId="132" xfId="0" applyFont="1" applyBorder="1" applyAlignment="1">
      <alignment horizontal="center"/>
    </xf>
    <xf numFmtId="0" fontId="19" fillId="0" borderId="133" xfId="0" applyFont="1" applyBorder="1" applyAlignment="1">
      <alignment horizontal="center"/>
    </xf>
    <xf numFmtId="0" fontId="19" fillId="0" borderId="88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/>
    </xf>
    <xf numFmtId="0" fontId="20" fillId="0" borderId="126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4" xfId="0" applyFont="1" applyBorder="1" applyAlignment="1">
      <alignment horizontal="center"/>
    </xf>
    <xf numFmtId="0" fontId="19" fillId="0" borderId="68" xfId="0" applyFont="1" applyBorder="1" applyAlignment="1">
      <alignment horizontal="center"/>
    </xf>
    <xf numFmtId="0" fontId="19" fillId="0" borderId="135" xfId="0" applyFont="1" applyBorder="1" applyAlignment="1">
      <alignment horizontal="center"/>
    </xf>
    <xf numFmtId="0" fontId="19" fillId="0" borderId="136" xfId="0" applyFont="1" applyBorder="1" applyAlignment="1">
      <alignment horizontal="center"/>
    </xf>
    <xf numFmtId="0" fontId="19" fillId="0" borderId="137" xfId="0" applyFont="1" applyBorder="1" applyAlignment="1">
      <alignment horizontal="center"/>
    </xf>
    <xf numFmtId="0" fontId="19" fillId="0" borderId="138" xfId="0" applyFont="1" applyBorder="1" applyAlignment="1">
      <alignment horizontal="center"/>
    </xf>
    <xf numFmtId="0" fontId="20" fillId="0" borderId="139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40" xfId="0" applyFont="1" applyBorder="1" applyAlignment="1">
      <alignment horizontal="center" vertical="center" wrapText="1"/>
    </xf>
    <xf numFmtId="0" fontId="19" fillId="0" borderId="141" xfId="0" applyFont="1" applyBorder="1" applyAlignment="1">
      <alignment horizontal="center"/>
    </xf>
    <xf numFmtId="0" fontId="19" fillId="0" borderId="142" xfId="0" applyFont="1" applyBorder="1" applyAlignment="1">
      <alignment horizontal="center"/>
    </xf>
    <xf numFmtId="0" fontId="19" fillId="0" borderId="143" xfId="0" applyFont="1" applyBorder="1" applyAlignment="1">
      <alignment horizontal="center" vertical="center" shrinkToFit="1"/>
    </xf>
    <xf numFmtId="0" fontId="19" fillId="0" borderId="144" xfId="0" applyFont="1" applyBorder="1" applyAlignment="1">
      <alignment horizontal="center" vertical="center" shrinkToFit="1"/>
    </xf>
    <xf numFmtId="0" fontId="19" fillId="0" borderId="108" xfId="0" applyFont="1" applyFill="1" applyBorder="1" applyAlignment="1">
      <alignment horizontal="center" vertical="center" wrapText="1"/>
    </xf>
    <xf numFmtId="0" fontId="19" fillId="0" borderId="109" xfId="0" applyFont="1" applyFill="1" applyBorder="1" applyAlignment="1">
      <alignment horizontal="center" vertical="center" wrapText="1"/>
    </xf>
    <xf numFmtId="0" fontId="19" fillId="0" borderId="105" xfId="0" applyFont="1" applyFill="1" applyBorder="1" applyAlignment="1">
      <alignment horizontal="center" vertical="center" textRotation="90"/>
    </xf>
    <xf numFmtId="0" fontId="19" fillId="0" borderId="25" xfId="0" applyFont="1" applyFill="1" applyBorder="1" applyAlignment="1">
      <alignment horizontal="center" vertical="center" textRotation="90"/>
    </xf>
    <xf numFmtId="0" fontId="19" fillId="0" borderId="0" xfId="0" applyFont="1" applyBorder="1" applyAlignment="1">
      <alignment horizontal="left" vertical="center" shrinkToFit="1"/>
    </xf>
    <xf numFmtId="0" fontId="19" fillId="0" borderId="145" xfId="0" applyFont="1" applyBorder="1" applyAlignment="1">
      <alignment horizontal="center" vertical="center" shrinkToFit="1"/>
    </xf>
    <xf numFmtId="0" fontId="20" fillId="0" borderId="146" xfId="0" applyFont="1" applyBorder="1" applyAlignment="1">
      <alignment horizontal="center" vertical="center" wrapText="1"/>
    </xf>
    <xf numFmtId="0" fontId="20" fillId="0" borderId="147" xfId="0" applyFont="1" applyBorder="1" applyAlignment="1">
      <alignment horizontal="center" vertical="center" wrapText="1"/>
    </xf>
    <xf numFmtId="0" fontId="20" fillId="0" borderId="148" xfId="0" applyFont="1" applyBorder="1" applyAlignment="1">
      <alignment horizontal="center" vertical="center" wrapText="1"/>
    </xf>
    <xf numFmtId="0" fontId="20" fillId="0" borderId="149" xfId="0" applyFont="1" applyBorder="1" applyAlignment="1">
      <alignment horizontal="center" vertical="center" wrapText="1"/>
    </xf>
    <xf numFmtId="0" fontId="20" fillId="0" borderId="116" xfId="0" applyFont="1" applyBorder="1" applyAlignment="1">
      <alignment horizontal="center" vertical="center" wrapText="1"/>
    </xf>
    <xf numFmtId="0" fontId="20" fillId="0" borderId="150" xfId="0" applyFont="1" applyBorder="1" applyAlignment="1">
      <alignment horizontal="center" vertical="center" wrapText="1"/>
    </xf>
    <xf numFmtId="0" fontId="20" fillId="0" borderId="151" xfId="0" applyFont="1" applyBorder="1" applyAlignment="1">
      <alignment horizontal="center" vertical="center" wrapText="1"/>
    </xf>
    <xf numFmtId="0" fontId="20" fillId="0" borderId="152" xfId="0" applyFont="1" applyBorder="1" applyAlignment="1">
      <alignment vertical="center"/>
    </xf>
    <xf numFmtId="0" fontId="20" fillId="0" borderId="153" xfId="0" applyFont="1" applyBorder="1" applyAlignment="1">
      <alignment vertical="center"/>
    </xf>
    <xf numFmtId="0" fontId="20" fillId="0" borderId="94" xfId="0" applyFont="1" applyBorder="1" applyAlignment="1">
      <alignment horizontal="center" vertical="center"/>
    </xf>
    <xf numFmtId="0" fontId="19" fillId="0" borderId="95" xfId="0" applyFont="1" applyBorder="1" applyAlignment="1">
      <alignment horizontal="center" vertical="center"/>
    </xf>
    <xf numFmtId="0" fontId="19" fillId="0" borderId="93" xfId="0" applyFont="1" applyBorder="1" applyAlignment="1">
      <alignment horizontal="center" vertical="center"/>
    </xf>
    <xf numFmtId="0" fontId="20" fillId="0" borderId="108" xfId="0" applyFont="1" applyBorder="1" applyAlignment="1">
      <alignment vertical="center"/>
    </xf>
    <xf numFmtId="0" fontId="20" fillId="0" borderId="154" xfId="0" applyFont="1" applyBorder="1" applyAlignment="1">
      <alignment vertical="center"/>
    </xf>
    <xf numFmtId="0" fontId="20" fillId="0" borderId="155" xfId="0" applyFont="1" applyBorder="1" applyAlignment="1">
      <alignment vertical="center"/>
    </xf>
    <xf numFmtId="0" fontId="20" fillId="0" borderId="156" xfId="0" applyFont="1" applyBorder="1" applyAlignment="1">
      <alignment vertical="center"/>
    </xf>
    <xf numFmtId="0" fontId="19" fillId="0" borderId="3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wrapText="1"/>
    </xf>
    <xf numFmtId="0" fontId="19" fillId="0" borderId="35" xfId="0" applyFont="1" applyBorder="1" applyAlignment="1">
      <alignment horizontal="left" wrapText="1"/>
    </xf>
    <xf numFmtId="0" fontId="19" fillId="0" borderId="122" xfId="0" applyFont="1" applyBorder="1" applyAlignment="1">
      <alignment horizontal="left" wrapText="1"/>
    </xf>
    <xf numFmtId="0" fontId="0" fillId="0" borderId="123" xfId="0" applyBorder="1" applyAlignment="1">
      <alignment/>
    </xf>
    <xf numFmtId="0" fontId="0" fillId="0" borderId="17" xfId="0" applyBorder="1" applyAlignment="1">
      <alignment/>
    </xf>
    <xf numFmtId="0" fontId="19" fillId="0" borderId="46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0" xfId="0" applyFont="1" applyBorder="1" applyAlignment="1">
      <alignment horizontal="left" wrapText="1"/>
    </xf>
    <xf numFmtId="0" fontId="0" fillId="0" borderId="121" xfId="0" applyBorder="1" applyAlignment="1">
      <alignment/>
    </xf>
    <xf numFmtId="0" fontId="0" fillId="0" borderId="12" xfId="0" applyBorder="1" applyAlignment="1">
      <alignment/>
    </xf>
    <xf numFmtId="0" fontId="19" fillId="0" borderId="78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157" xfId="0" applyFont="1" applyBorder="1" applyAlignment="1">
      <alignment horizontal="center"/>
    </xf>
    <xf numFmtId="0" fontId="19" fillId="0" borderId="158" xfId="0" applyFont="1" applyBorder="1" applyAlignment="1">
      <alignment horizontal="center"/>
    </xf>
    <xf numFmtId="0" fontId="19" fillId="0" borderId="108" xfId="0" applyFont="1" applyBorder="1" applyAlignment="1">
      <alignment horizontal="center"/>
    </xf>
    <xf numFmtId="0" fontId="19" fillId="0" borderId="95" xfId="0" applyFont="1" applyBorder="1" applyAlignment="1">
      <alignment horizontal="center"/>
    </xf>
    <xf numFmtId="0" fontId="19" fillId="0" borderId="109" xfId="0" applyFont="1" applyBorder="1" applyAlignment="1">
      <alignment horizontal="center"/>
    </xf>
    <xf numFmtId="0" fontId="19" fillId="0" borderId="0" xfId="0" applyFont="1" applyAlignment="1">
      <alignment horizontal="left" vertical="center" shrinkToFit="1"/>
    </xf>
    <xf numFmtId="0" fontId="20" fillId="0" borderId="159" xfId="0" applyFont="1" applyBorder="1" applyAlignment="1">
      <alignment horizontal="center" vertical="center" wrapText="1"/>
    </xf>
    <xf numFmtId="0" fontId="20" fillId="0" borderId="160" xfId="0" applyFont="1" applyBorder="1" applyAlignment="1">
      <alignment horizontal="center" vertical="center" wrapText="1"/>
    </xf>
    <xf numFmtId="0" fontId="20" fillId="0" borderId="161" xfId="0" applyFont="1" applyBorder="1" applyAlignment="1">
      <alignment horizontal="center" vertical="center" wrapText="1"/>
    </xf>
    <xf numFmtId="0" fontId="20" fillId="0" borderId="162" xfId="0" applyFont="1" applyBorder="1" applyAlignment="1">
      <alignment horizontal="center" vertical="top"/>
    </xf>
    <xf numFmtId="0" fontId="20" fillId="0" borderId="106" xfId="0" applyFont="1" applyBorder="1" applyAlignment="1">
      <alignment horizontal="center" vertical="top"/>
    </xf>
    <xf numFmtId="0" fontId="20" fillId="0" borderId="163" xfId="0" applyFont="1" applyBorder="1" applyAlignment="1">
      <alignment horizontal="center" vertical="top"/>
    </xf>
    <xf numFmtId="0" fontId="22" fillId="0" borderId="164" xfId="0" applyFont="1" applyBorder="1" applyAlignment="1">
      <alignment horizontal="center"/>
    </xf>
    <xf numFmtId="0" fontId="22" fillId="0" borderId="137" xfId="0" applyFont="1" applyBorder="1" applyAlignment="1">
      <alignment horizontal="center"/>
    </xf>
    <xf numFmtId="0" fontId="22" fillId="0" borderId="159" xfId="0" applyFont="1" applyBorder="1" applyAlignment="1">
      <alignment horizontal="center"/>
    </xf>
    <xf numFmtId="0" fontId="22" fillId="0" borderId="160" xfId="0" applyFont="1" applyBorder="1" applyAlignment="1">
      <alignment horizontal="center"/>
    </xf>
    <xf numFmtId="0" fontId="22" fillId="0" borderId="161" xfId="0" applyFont="1" applyBorder="1" applyAlignment="1">
      <alignment horizontal="center"/>
    </xf>
    <xf numFmtId="0" fontId="22" fillId="0" borderId="120" xfId="0" applyFont="1" applyBorder="1" applyAlignment="1">
      <alignment horizontal="center"/>
    </xf>
    <xf numFmtId="0" fontId="22" fillId="0" borderId="121" xfId="0" applyFont="1" applyBorder="1" applyAlignment="1">
      <alignment horizontal="center"/>
    </xf>
    <xf numFmtId="0" fontId="22" fillId="0" borderId="165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119" xfId="0" applyFont="1" applyBorder="1" applyAlignment="1">
      <alignment horizontal="center"/>
    </xf>
    <xf numFmtId="0" fontId="22" fillId="0" borderId="113" xfId="0" applyFont="1" applyBorder="1" applyAlignment="1">
      <alignment horizontal="center"/>
    </xf>
    <xf numFmtId="0" fontId="22" fillId="0" borderId="166" xfId="0" applyFont="1" applyBorder="1" applyAlignment="1">
      <alignment horizontal="center"/>
    </xf>
    <xf numFmtId="0" fontId="22" fillId="0" borderId="167" xfId="0" applyFont="1" applyBorder="1" applyAlignment="1">
      <alignment horizontal="center"/>
    </xf>
    <xf numFmtId="0" fontId="22" fillId="0" borderId="168" xfId="0" applyFont="1" applyBorder="1" applyAlignment="1">
      <alignment horizontal="center"/>
    </xf>
    <xf numFmtId="0" fontId="20" fillId="0" borderId="169" xfId="0" applyFont="1" applyBorder="1" applyAlignment="1">
      <alignment horizontal="center" vertical="center" wrapText="1"/>
    </xf>
    <xf numFmtId="0" fontId="20" fillId="0" borderId="170" xfId="0" applyFont="1" applyBorder="1" applyAlignment="1">
      <alignment horizontal="center" vertical="center" wrapText="1"/>
    </xf>
    <xf numFmtId="0" fontId="20" fillId="0" borderId="168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20" fillId="0" borderId="171" xfId="0" applyFont="1" applyBorder="1" applyAlignment="1">
      <alignment horizontal="center" vertical="center" wrapText="1"/>
    </xf>
    <xf numFmtId="0" fontId="20" fillId="0" borderId="172" xfId="0" applyFont="1" applyBorder="1" applyAlignment="1">
      <alignment horizontal="center" vertical="center" wrapText="1"/>
    </xf>
    <xf numFmtId="0" fontId="20" fillId="0" borderId="110" xfId="0" applyFont="1" applyBorder="1" applyAlignment="1">
      <alignment horizontal="center" vertical="center" wrapText="1"/>
    </xf>
    <xf numFmtId="0" fontId="20" fillId="0" borderId="111" xfId="0" applyFont="1" applyBorder="1" applyAlignment="1">
      <alignment horizontal="center" vertical="center" wrapText="1"/>
    </xf>
    <xf numFmtId="0" fontId="20" fillId="0" borderId="173" xfId="0" applyFont="1" applyBorder="1" applyAlignment="1">
      <alignment horizontal="center" vertical="center" wrapText="1"/>
    </xf>
    <xf numFmtId="0" fontId="19" fillId="0" borderId="174" xfId="0" applyFont="1" applyBorder="1" applyAlignment="1">
      <alignment horizontal="center"/>
    </xf>
    <xf numFmtId="0" fontId="19" fillId="0" borderId="130" xfId="0" applyFont="1" applyBorder="1" applyAlignment="1">
      <alignment horizontal="center"/>
    </xf>
    <xf numFmtId="0" fontId="19" fillId="0" borderId="175" xfId="0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Филология (новый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3</xdr:row>
      <xdr:rowOff>114300</xdr:rowOff>
    </xdr:from>
    <xdr:to>
      <xdr:col>1</xdr:col>
      <xdr:colOff>4124325</xdr:colOff>
      <xdr:row>14</xdr:row>
      <xdr:rowOff>219075</xdr:rowOff>
    </xdr:to>
    <xdr:pic>
      <xdr:nvPicPr>
        <xdr:cNvPr id="1" name="Рисунок 1" descr="27.06.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714375"/>
          <a:ext cx="3429000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190500</xdr:rowOff>
    </xdr:from>
    <xdr:to>
      <xdr:col>53</xdr:col>
      <xdr:colOff>219075</xdr:colOff>
      <xdr:row>53</xdr:row>
      <xdr:rowOff>85725</xdr:rowOff>
    </xdr:to>
    <xdr:pic>
      <xdr:nvPicPr>
        <xdr:cNvPr id="1" name="Рисунок 1" descr="Аминева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115425"/>
          <a:ext cx="1133475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85"/>
  <sheetViews>
    <sheetView showZeros="0" tabSelected="1" zoomScalePageLayoutView="0" workbookViewId="0" topLeftCell="A22">
      <selection activeCell="AD33" sqref="AD33"/>
    </sheetView>
  </sheetViews>
  <sheetFormatPr defaultColWidth="9.00390625" defaultRowHeight="12.75"/>
  <cols>
    <col min="1" max="1" width="7.75390625" style="9" customWidth="1"/>
    <col min="2" max="2" width="61.125" style="9" customWidth="1"/>
    <col min="3" max="3" width="4.625" style="9" customWidth="1"/>
    <col min="4" max="4" width="3.00390625" style="9" hidden="1" customWidth="1"/>
    <col min="5" max="5" width="4.875" style="9" customWidth="1"/>
    <col min="6" max="6" width="4.625" style="9" customWidth="1"/>
    <col min="7" max="7" width="7.125" style="9" customWidth="1"/>
    <col min="8" max="8" width="6.125" style="9" customWidth="1"/>
    <col min="9" max="9" width="5.875" style="9" customWidth="1"/>
    <col min="10" max="11" width="7.625" style="9" customWidth="1"/>
    <col min="12" max="12" width="4.75390625" style="9" customWidth="1"/>
    <col min="13" max="14" width="4.00390625" style="9" customWidth="1"/>
    <col min="15" max="15" width="5.125" style="9" customWidth="1"/>
    <col min="16" max="27" width="4.75390625" style="9" customWidth="1"/>
    <col min="28" max="28" width="45.25390625" style="9" customWidth="1"/>
    <col min="29" max="34" width="3.75390625" style="9" customWidth="1"/>
    <col min="35" max="16384" width="9.125" style="9" customWidth="1"/>
  </cols>
  <sheetData>
    <row r="1" spans="1:28" ht="15.75">
      <c r="A1" s="400" t="s">
        <v>130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1:107" ht="15.75">
      <c r="A2" s="400" t="s">
        <v>152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</row>
    <row r="3" spans="1:107" ht="15.75">
      <c r="A3" s="400" t="s">
        <v>85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  <c r="T3" s="400"/>
      <c r="U3" s="400"/>
      <c r="V3" s="400"/>
      <c r="W3" s="400"/>
      <c r="X3" s="400"/>
      <c r="Y3" s="400"/>
      <c r="Z3" s="400"/>
      <c r="AA3" s="400"/>
      <c r="AB3" s="400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</row>
    <row r="4" spans="2:107" ht="15">
      <c r="B4" s="26"/>
      <c r="E4" s="19"/>
      <c r="F4" s="1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</row>
    <row r="5" spans="2:107" ht="15">
      <c r="B5" s="321" t="s">
        <v>100</v>
      </c>
      <c r="E5" s="19"/>
      <c r="F5" s="1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</row>
    <row r="6" spans="2:107" ht="15">
      <c r="B6" s="321" t="s">
        <v>101</v>
      </c>
      <c r="E6" s="19"/>
      <c r="F6" s="19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</row>
    <row r="7" spans="2:107" ht="15">
      <c r="B7" s="321" t="s">
        <v>154</v>
      </c>
      <c r="E7" s="19"/>
      <c r="F7" s="19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</row>
    <row r="8" spans="2:107" ht="15">
      <c r="B8" s="322" t="s">
        <v>177</v>
      </c>
      <c r="C8" s="19"/>
      <c r="D8" s="19"/>
      <c r="E8" s="19"/>
      <c r="F8" s="19"/>
      <c r="AB8" s="24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</row>
    <row r="9" spans="1:107" ht="18">
      <c r="A9" s="5"/>
      <c r="B9" s="26"/>
      <c r="C9" s="10"/>
      <c r="D9" s="10"/>
      <c r="E9" s="10"/>
      <c r="F9" s="10"/>
      <c r="G9" s="4"/>
      <c r="H9" s="411" t="s">
        <v>150</v>
      </c>
      <c r="I9" s="411"/>
      <c r="J9" s="411"/>
      <c r="K9" s="411"/>
      <c r="L9" s="411"/>
      <c r="M9" s="411"/>
      <c r="N9" s="411"/>
      <c r="O9" s="411"/>
      <c r="P9" s="411"/>
      <c r="Q9" s="411"/>
      <c r="R9" s="411"/>
      <c r="S9" s="411"/>
      <c r="T9" s="411"/>
      <c r="U9" s="411"/>
      <c r="V9" s="411"/>
      <c r="W9" s="411"/>
      <c r="X9" s="411"/>
      <c r="Y9" s="411"/>
      <c r="Z9" s="411"/>
      <c r="AA9" s="411"/>
      <c r="AB9" s="21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</row>
    <row r="10" spans="2:107" ht="15">
      <c r="B10" s="26"/>
      <c r="C10" s="19"/>
      <c r="D10" s="19"/>
      <c r="E10" s="19"/>
      <c r="F10" s="19"/>
      <c r="G10" s="386" t="s">
        <v>97</v>
      </c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  <c r="T10" s="386"/>
      <c r="U10" s="386"/>
      <c r="V10" s="386"/>
      <c r="W10" s="386"/>
      <c r="X10" s="386"/>
      <c r="Y10" s="386"/>
      <c r="Z10" s="386"/>
      <c r="AA10" s="386"/>
      <c r="AB10" s="25"/>
      <c r="AC10" s="25"/>
      <c r="AD10" s="25"/>
      <c r="AE10" s="25"/>
      <c r="AF10" s="25"/>
      <c r="AG10" s="25"/>
      <c r="AH10" s="25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</row>
    <row r="11" spans="2:107" ht="15">
      <c r="B11" s="21"/>
      <c r="C11" s="19"/>
      <c r="D11" s="19"/>
      <c r="E11" s="19"/>
      <c r="F11" s="19"/>
      <c r="G11" s="386" t="s">
        <v>98</v>
      </c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  <c r="T11" s="386"/>
      <c r="U11" s="386"/>
      <c r="V11" s="386"/>
      <c r="W11" s="386"/>
      <c r="X11" s="386"/>
      <c r="Y11" s="386"/>
      <c r="Z11" s="386"/>
      <c r="AA11" s="386"/>
      <c r="AB11" s="25"/>
      <c r="AC11" s="25"/>
      <c r="AD11" s="25"/>
      <c r="AE11" s="25"/>
      <c r="AF11" s="25"/>
      <c r="AG11" s="25"/>
      <c r="AH11" s="25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</row>
    <row r="12" spans="2:107" ht="12.75">
      <c r="B12" s="20"/>
      <c r="C12" s="20"/>
      <c r="D12" s="20"/>
      <c r="E12" s="20"/>
      <c r="F12" s="20"/>
      <c r="G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1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</row>
    <row r="13" spans="1:107" ht="18">
      <c r="A13" s="5"/>
      <c r="C13" s="385" t="s">
        <v>77</v>
      </c>
      <c r="D13" s="385"/>
      <c r="E13" s="385"/>
      <c r="F13" s="385"/>
      <c r="H13" s="399" t="s">
        <v>78</v>
      </c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24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</row>
    <row r="14" spans="1:107" ht="13.5">
      <c r="A14" s="5"/>
      <c r="C14" s="384" t="s">
        <v>43</v>
      </c>
      <c r="D14" s="384"/>
      <c r="E14" s="384"/>
      <c r="F14" s="384"/>
      <c r="H14" s="416" t="s">
        <v>99</v>
      </c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416"/>
      <c r="AB14" s="6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</row>
    <row r="15" spans="1:107" ht="18">
      <c r="A15" s="5"/>
      <c r="B15" s="11"/>
      <c r="C15" s="6"/>
      <c r="D15" s="6"/>
      <c r="E15" s="6"/>
      <c r="F15" s="6"/>
      <c r="G15" s="6"/>
      <c r="H15" s="399" t="s">
        <v>74</v>
      </c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6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</row>
    <row r="16" spans="1:107" ht="13.5">
      <c r="A16" s="5"/>
      <c r="D16" s="23"/>
      <c r="E16" s="23"/>
      <c r="F16" s="23"/>
      <c r="H16" s="416" t="s">
        <v>89</v>
      </c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6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</row>
    <row r="17" spans="1:107" ht="15.75">
      <c r="A17" s="5"/>
      <c r="B17" s="18"/>
      <c r="C17" s="6"/>
      <c r="D17" s="6"/>
      <c r="E17" s="6"/>
      <c r="F17" s="6"/>
      <c r="G17" s="18"/>
      <c r="H17" s="18"/>
      <c r="I17" s="18"/>
      <c r="J17" s="18"/>
      <c r="K17" s="18"/>
      <c r="L17" s="18"/>
      <c r="M17" s="18"/>
      <c r="N17" s="18"/>
      <c r="O17" s="412" t="s">
        <v>132</v>
      </c>
      <c r="P17" s="412"/>
      <c r="Q17" s="412"/>
      <c r="R17" s="412"/>
      <c r="S17" s="412"/>
      <c r="T17" s="29"/>
      <c r="U17" s="18"/>
      <c r="V17" s="18"/>
      <c r="W17" s="6"/>
      <c r="X17" s="6"/>
      <c r="Y17" s="6"/>
      <c r="Z17" s="6"/>
      <c r="AA17" s="6"/>
      <c r="AB17" s="6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</row>
    <row r="18" spans="1:107" ht="15.75">
      <c r="A18" s="5"/>
      <c r="B18" s="8"/>
      <c r="C18" s="6"/>
      <c r="D18" s="6"/>
      <c r="E18" s="6"/>
      <c r="F18" s="6"/>
      <c r="G18" s="4"/>
      <c r="H18" s="4"/>
      <c r="I18" s="4"/>
      <c r="J18" s="4"/>
      <c r="K18" s="401" t="s">
        <v>131</v>
      </c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20"/>
      <c r="Y18" s="20"/>
      <c r="Z18" s="20"/>
      <c r="AA18" s="20"/>
      <c r="AB18" s="5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</row>
    <row r="19" spans="1:107" ht="15.75">
      <c r="A19" s="5"/>
      <c r="B19" s="8"/>
      <c r="C19" s="6"/>
      <c r="D19" s="6"/>
      <c r="E19" s="6"/>
      <c r="F19" s="6"/>
      <c r="G19" s="4"/>
      <c r="H19" s="4"/>
      <c r="I19" s="4"/>
      <c r="J19" s="4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30" t="s">
        <v>102</v>
      </c>
      <c r="Y19" s="30"/>
      <c r="Z19" s="30"/>
      <c r="AA19" s="30"/>
      <c r="AB19" s="31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</row>
    <row r="20" spans="1:107" ht="13.5">
      <c r="A20" s="5"/>
      <c r="B20" s="5"/>
      <c r="C20" s="5"/>
      <c r="D20" s="5"/>
      <c r="E20" s="5"/>
      <c r="F20" s="5"/>
      <c r="G20" s="4"/>
      <c r="H20" s="4"/>
      <c r="I20" s="4"/>
      <c r="J20" s="4"/>
      <c r="K20" s="4"/>
      <c r="L20" s="4"/>
      <c r="M20" s="4"/>
      <c r="N20" s="4"/>
      <c r="O20" s="7"/>
      <c r="P20" s="7"/>
      <c r="R20" s="22"/>
      <c r="S20" s="22"/>
      <c r="T20" s="22"/>
      <c r="U20" s="22"/>
      <c r="W20" s="22"/>
      <c r="X20" s="32" t="s">
        <v>133</v>
      </c>
      <c r="Y20" s="32"/>
      <c r="Z20" s="32"/>
      <c r="AA20" s="31"/>
      <c r="AB20" s="31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</row>
    <row r="21" spans="1:107" ht="15">
      <c r="A21" s="5"/>
      <c r="B21" s="323" t="s">
        <v>155</v>
      </c>
      <c r="C21" s="5"/>
      <c r="D21" s="5"/>
      <c r="E21" s="5"/>
      <c r="F21" s="5"/>
      <c r="G21" s="4"/>
      <c r="H21" s="4"/>
      <c r="I21" s="4"/>
      <c r="J21" s="4"/>
      <c r="K21" s="4"/>
      <c r="L21" s="4"/>
      <c r="M21" s="4"/>
      <c r="N21" s="4"/>
      <c r="O21" s="7"/>
      <c r="P21" s="7"/>
      <c r="R21" s="22"/>
      <c r="S21" s="22"/>
      <c r="T21" s="22"/>
      <c r="U21" s="22"/>
      <c r="W21" s="22"/>
      <c r="X21" s="32" t="s">
        <v>149</v>
      </c>
      <c r="Y21" s="32"/>
      <c r="Z21" s="32"/>
      <c r="AA21" s="31"/>
      <c r="AB21" s="31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</row>
    <row r="22" ht="13.5" thickBot="1"/>
    <row r="23" spans="1:28" ht="13.5" customHeight="1" thickBot="1">
      <c r="A23" s="430" t="s">
        <v>5</v>
      </c>
      <c r="B23" s="433" t="s">
        <v>14</v>
      </c>
      <c r="C23" s="390" t="s">
        <v>87</v>
      </c>
      <c r="D23" s="391"/>
      <c r="E23" s="391"/>
      <c r="F23" s="392"/>
      <c r="G23" s="441" t="s">
        <v>54</v>
      </c>
      <c r="H23" s="442"/>
      <c r="I23" s="436" t="s">
        <v>135</v>
      </c>
      <c r="J23" s="437"/>
      <c r="K23" s="437"/>
      <c r="L23" s="437"/>
      <c r="M23" s="437"/>
      <c r="N23" s="437"/>
      <c r="O23" s="438"/>
      <c r="P23" s="405" t="s">
        <v>6</v>
      </c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407"/>
      <c r="AB23" s="408" t="s">
        <v>22</v>
      </c>
    </row>
    <row r="24" spans="1:28" ht="13.5" customHeight="1" thickBot="1">
      <c r="A24" s="431"/>
      <c r="B24" s="434"/>
      <c r="C24" s="393"/>
      <c r="D24" s="394"/>
      <c r="E24" s="394"/>
      <c r="F24" s="395"/>
      <c r="G24" s="443"/>
      <c r="H24" s="444"/>
      <c r="I24" s="422" t="s">
        <v>103</v>
      </c>
      <c r="J24" s="450" t="s">
        <v>136</v>
      </c>
      <c r="K24" s="413" t="s">
        <v>7</v>
      </c>
      <c r="L24" s="402" t="s">
        <v>9</v>
      </c>
      <c r="M24" s="419" t="s">
        <v>10</v>
      </c>
      <c r="N24" s="419" t="s">
        <v>11</v>
      </c>
      <c r="O24" s="425" t="s">
        <v>104</v>
      </c>
      <c r="P24" s="387" t="s">
        <v>8</v>
      </c>
      <c r="Q24" s="388"/>
      <c r="R24" s="388"/>
      <c r="S24" s="389"/>
      <c r="T24" s="417" t="s">
        <v>12</v>
      </c>
      <c r="U24" s="388"/>
      <c r="V24" s="388"/>
      <c r="W24" s="418"/>
      <c r="X24" s="387" t="s">
        <v>13</v>
      </c>
      <c r="Y24" s="388"/>
      <c r="Z24" s="388"/>
      <c r="AA24" s="389"/>
      <c r="AB24" s="409"/>
    </row>
    <row r="25" spans="1:28" ht="15" customHeight="1">
      <c r="A25" s="431"/>
      <c r="B25" s="434"/>
      <c r="C25" s="393"/>
      <c r="D25" s="394"/>
      <c r="E25" s="394"/>
      <c r="F25" s="395"/>
      <c r="G25" s="443"/>
      <c r="H25" s="444"/>
      <c r="I25" s="423"/>
      <c r="J25" s="451"/>
      <c r="K25" s="414"/>
      <c r="L25" s="403"/>
      <c r="M25" s="420"/>
      <c r="N25" s="420"/>
      <c r="O25" s="426"/>
      <c r="P25" s="94">
        <v>1</v>
      </c>
      <c r="Q25" s="93">
        <f>График!BC5</f>
        <v>9</v>
      </c>
      <c r="R25" s="94">
        <v>2</v>
      </c>
      <c r="S25" s="95">
        <v>15</v>
      </c>
      <c r="T25" s="92">
        <v>3</v>
      </c>
      <c r="U25" s="93">
        <f>График!BC6</f>
        <v>9</v>
      </c>
      <c r="V25" s="94">
        <v>4</v>
      </c>
      <c r="W25" s="229">
        <f>График!BD6</f>
        <v>21</v>
      </c>
      <c r="X25" s="94">
        <v>5</v>
      </c>
      <c r="Y25" s="93">
        <f>График!BC7</f>
        <v>17</v>
      </c>
      <c r="Z25" s="94">
        <v>6</v>
      </c>
      <c r="AA25" s="95">
        <f>График!BD7</f>
        <v>16</v>
      </c>
      <c r="AB25" s="409"/>
    </row>
    <row r="26" spans="1:28" ht="19.5" customHeight="1" thickBot="1">
      <c r="A26" s="431"/>
      <c r="B26" s="434"/>
      <c r="C26" s="396"/>
      <c r="D26" s="397"/>
      <c r="E26" s="397"/>
      <c r="F26" s="398"/>
      <c r="G26" s="445"/>
      <c r="H26" s="446"/>
      <c r="I26" s="423"/>
      <c r="J26" s="451"/>
      <c r="K26" s="414"/>
      <c r="L26" s="403"/>
      <c r="M26" s="420"/>
      <c r="N26" s="420"/>
      <c r="O26" s="426"/>
      <c r="P26" s="33" t="s">
        <v>62</v>
      </c>
      <c r="Q26" s="36" t="s">
        <v>50</v>
      </c>
      <c r="R26" s="33" t="s">
        <v>62</v>
      </c>
      <c r="S26" s="37" t="s">
        <v>50</v>
      </c>
      <c r="T26" s="35" t="s">
        <v>62</v>
      </c>
      <c r="U26" s="36" t="s">
        <v>50</v>
      </c>
      <c r="V26" s="33" t="s">
        <v>62</v>
      </c>
      <c r="W26" s="230" t="s">
        <v>50</v>
      </c>
      <c r="X26" s="33" t="s">
        <v>62</v>
      </c>
      <c r="Y26" s="36" t="s">
        <v>50</v>
      </c>
      <c r="Z26" s="33" t="s">
        <v>62</v>
      </c>
      <c r="AA26" s="37" t="s">
        <v>50</v>
      </c>
      <c r="AB26" s="409"/>
    </row>
    <row r="27" spans="1:28" ht="95.25" customHeight="1" thickBot="1">
      <c r="A27" s="432"/>
      <c r="B27" s="435"/>
      <c r="C27" s="226" t="s">
        <v>86</v>
      </c>
      <c r="D27" s="227" t="s">
        <v>44</v>
      </c>
      <c r="E27" s="227" t="s">
        <v>55</v>
      </c>
      <c r="F27" s="228" t="s">
        <v>56</v>
      </c>
      <c r="G27" s="39" t="s">
        <v>53</v>
      </c>
      <c r="H27" s="40" t="s">
        <v>44</v>
      </c>
      <c r="I27" s="424"/>
      <c r="J27" s="452"/>
      <c r="K27" s="415"/>
      <c r="L27" s="404"/>
      <c r="M27" s="421"/>
      <c r="N27" s="421"/>
      <c r="O27" s="427"/>
      <c r="P27" s="43" t="s">
        <v>52</v>
      </c>
      <c r="Q27" s="42" t="s">
        <v>44</v>
      </c>
      <c r="R27" s="43" t="s">
        <v>52</v>
      </c>
      <c r="S27" s="44" t="s">
        <v>44</v>
      </c>
      <c r="T27" s="41" t="s">
        <v>52</v>
      </c>
      <c r="U27" s="42" t="s">
        <v>44</v>
      </c>
      <c r="V27" s="43" t="s">
        <v>52</v>
      </c>
      <c r="W27" s="231" t="s">
        <v>44</v>
      </c>
      <c r="X27" s="43" t="s">
        <v>52</v>
      </c>
      <c r="Y27" s="42" t="s">
        <v>44</v>
      </c>
      <c r="Z27" s="43" t="s">
        <v>52</v>
      </c>
      <c r="AA27" s="45" t="s">
        <v>44</v>
      </c>
      <c r="AB27" s="410"/>
    </row>
    <row r="28" spans="1:28" ht="15" customHeight="1" thickBot="1">
      <c r="A28" s="46" t="s">
        <v>105</v>
      </c>
      <c r="B28" s="47"/>
      <c r="C28" s="48"/>
      <c r="D28" s="49"/>
      <c r="E28" s="49"/>
      <c r="F28" s="50"/>
      <c r="G28" s="51"/>
      <c r="H28" s="47"/>
      <c r="I28" s="52"/>
      <c r="J28" s="53"/>
      <c r="K28" s="54"/>
      <c r="L28" s="55"/>
      <c r="M28" s="53"/>
      <c r="N28" s="53"/>
      <c r="O28" s="56"/>
      <c r="P28" s="52"/>
      <c r="Q28" s="54"/>
      <c r="R28" s="57"/>
      <c r="S28" s="58"/>
      <c r="T28" s="59"/>
      <c r="U28" s="54"/>
      <c r="V28" s="60"/>
      <c r="W28" s="61"/>
      <c r="X28" s="48"/>
      <c r="Y28" s="50"/>
      <c r="Z28" s="51"/>
      <c r="AA28" s="61"/>
      <c r="AB28" s="62"/>
    </row>
    <row r="29" spans="1:28" ht="15" customHeight="1" thickBot="1">
      <c r="A29" s="63" t="s">
        <v>16</v>
      </c>
      <c r="B29" s="64"/>
      <c r="C29" s="65">
        <f>COUNT(C30:C34)</f>
        <v>2</v>
      </c>
      <c r="D29" s="66">
        <f>COUNT(D30:D34)</f>
        <v>1</v>
      </c>
      <c r="E29" s="66">
        <f>COUNT(E30:E34)</f>
        <v>0</v>
      </c>
      <c r="F29" s="67">
        <f>COUNT(F30:F34)</f>
        <v>2</v>
      </c>
      <c r="G29" s="68">
        <f>SUM(G30:G34)</f>
        <v>324</v>
      </c>
      <c r="H29" s="69">
        <f>SUM(H30:H34)</f>
        <v>9</v>
      </c>
      <c r="I29" s="236" t="s">
        <v>71</v>
      </c>
      <c r="J29" s="70">
        <f>SUM(J30:J34)</f>
        <v>80</v>
      </c>
      <c r="K29" s="71">
        <f>SUM(K30:K34)</f>
        <v>244</v>
      </c>
      <c r="L29" s="63"/>
      <c r="M29" s="72"/>
      <c r="N29" s="72"/>
      <c r="O29" s="73"/>
      <c r="P29" s="74"/>
      <c r="Q29" s="75"/>
      <c r="R29" s="76"/>
      <c r="S29" s="77"/>
      <c r="T29" s="78"/>
      <c r="U29" s="71"/>
      <c r="V29" s="76"/>
      <c r="W29" s="77"/>
      <c r="X29" s="78"/>
      <c r="Y29" s="71"/>
      <c r="Z29" s="76"/>
      <c r="AA29" s="77"/>
      <c r="AB29" s="79"/>
    </row>
    <row r="30" spans="1:28" ht="15" customHeight="1">
      <c r="A30" s="378" t="s">
        <v>18</v>
      </c>
      <c r="B30" s="453" t="s">
        <v>67</v>
      </c>
      <c r="C30" s="82"/>
      <c r="D30" s="83">
        <f>IF(C30&lt;&gt;0,1,0)</f>
        <v>0</v>
      </c>
      <c r="E30" s="83"/>
      <c r="F30" s="84">
        <v>1</v>
      </c>
      <c r="G30" s="85">
        <f aca="true" t="shared" si="0" ref="G30:G45">H30*36</f>
        <v>72</v>
      </c>
      <c r="H30" s="86">
        <f>Q30+S30+U30+W30+Y30+AA30</f>
        <v>2</v>
      </c>
      <c r="I30" s="87">
        <f>G30</f>
        <v>72</v>
      </c>
      <c r="J30" s="88">
        <f>SUM(P30,R30,T30,V30,X30,Z30)</f>
        <v>20</v>
      </c>
      <c r="K30" s="84">
        <f>I30-J30</f>
        <v>52</v>
      </c>
      <c r="L30" s="89">
        <f>SUM(P30,R30,T30,V30,X30,Z30)</f>
        <v>20</v>
      </c>
      <c r="M30" s="90"/>
      <c r="N30" s="90"/>
      <c r="O30" s="91"/>
      <c r="P30" s="92">
        <v>20</v>
      </c>
      <c r="Q30" s="93">
        <v>2</v>
      </c>
      <c r="R30" s="94"/>
      <c r="S30" s="95"/>
      <c r="T30" s="92">
        <f>IF(OR(E30=$T$25,C30=$T$25,F30=$T$25),J30,0)</f>
        <v>0</v>
      </c>
      <c r="U30" s="93"/>
      <c r="V30" s="94">
        <f>IF(OR(C30=$V$25,E30=$V$25,F30=$V$25),J30,0)</f>
        <v>0</v>
      </c>
      <c r="W30" s="95"/>
      <c r="X30" s="92">
        <f aca="true" t="shared" si="1" ref="X30:X37">IF(OR(C30=$X$25,E30=$X$25,F30=$X$25),J30,0)</f>
        <v>0</v>
      </c>
      <c r="Y30" s="93"/>
      <c r="Z30" s="94"/>
      <c r="AA30" s="95"/>
      <c r="AB30" s="381" t="s">
        <v>180</v>
      </c>
    </row>
    <row r="31" spans="1:28" ht="15" customHeight="1">
      <c r="A31" s="379"/>
      <c r="B31" s="454"/>
      <c r="C31" s="82"/>
      <c r="D31" s="83"/>
      <c r="E31" s="83"/>
      <c r="F31" s="84"/>
      <c r="G31" s="85">
        <f t="shared" si="0"/>
        <v>72</v>
      </c>
      <c r="H31" s="86">
        <f>Q31+S31+U31+W31+Y31+AA31</f>
        <v>2</v>
      </c>
      <c r="I31" s="87">
        <f>G31</f>
        <v>72</v>
      </c>
      <c r="J31" s="88">
        <f>SUM(P31,R31,T31,V31,X31,Z31)</f>
        <v>20</v>
      </c>
      <c r="K31" s="84">
        <f>I31-J31</f>
        <v>52</v>
      </c>
      <c r="L31" s="89">
        <f>SUM(P31,R31,T31,V31,X31,Z31)</f>
        <v>20</v>
      </c>
      <c r="M31" s="90"/>
      <c r="N31" s="90"/>
      <c r="O31" s="91"/>
      <c r="P31" s="92"/>
      <c r="Q31" s="93"/>
      <c r="R31" s="94">
        <v>20</v>
      </c>
      <c r="S31" s="95">
        <v>2</v>
      </c>
      <c r="T31" s="92"/>
      <c r="U31" s="93"/>
      <c r="V31" s="94"/>
      <c r="W31" s="95"/>
      <c r="X31" s="92"/>
      <c r="Y31" s="93"/>
      <c r="Z31" s="94"/>
      <c r="AA31" s="95"/>
      <c r="AB31" s="382"/>
    </row>
    <row r="32" spans="1:28" ht="15" customHeight="1">
      <c r="A32" s="380"/>
      <c r="B32" s="455"/>
      <c r="C32" s="82">
        <v>4</v>
      </c>
      <c r="D32" s="83"/>
      <c r="E32" s="83"/>
      <c r="F32" s="84"/>
      <c r="G32" s="85"/>
      <c r="H32" s="86"/>
      <c r="I32" s="87"/>
      <c r="J32" s="88"/>
      <c r="K32" s="84"/>
      <c r="L32" s="89"/>
      <c r="M32" s="90"/>
      <c r="N32" s="90"/>
      <c r="O32" s="91"/>
      <c r="P32" s="92"/>
      <c r="Q32" s="93"/>
      <c r="R32" s="94"/>
      <c r="S32" s="95"/>
      <c r="T32" s="92"/>
      <c r="U32" s="93"/>
      <c r="V32" s="94"/>
      <c r="W32" s="95"/>
      <c r="X32" s="92"/>
      <c r="Y32" s="93"/>
      <c r="Z32" s="94"/>
      <c r="AA32" s="95"/>
      <c r="AB32" s="383"/>
    </row>
    <row r="33" spans="1:28" ht="15" customHeight="1">
      <c r="A33" s="447" t="s">
        <v>63</v>
      </c>
      <c r="B33" s="464" t="s">
        <v>51</v>
      </c>
      <c r="C33" s="82"/>
      <c r="D33" s="83"/>
      <c r="E33" s="83"/>
      <c r="F33" s="84">
        <v>3</v>
      </c>
      <c r="G33" s="85">
        <f t="shared" si="0"/>
        <v>72</v>
      </c>
      <c r="H33" s="86">
        <f>Q33+S33+U33+W33+Y33+AA33</f>
        <v>2</v>
      </c>
      <c r="I33" s="87">
        <f>G33</f>
        <v>72</v>
      </c>
      <c r="J33" s="88">
        <f>SUM(P33,R33,T33,V33,X33,Z33)</f>
        <v>20</v>
      </c>
      <c r="K33" s="84">
        <f>I33-J33</f>
        <v>52</v>
      </c>
      <c r="L33" s="89"/>
      <c r="M33" s="90"/>
      <c r="N33" s="90">
        <v>20</v>
      </c>
      <c r="O33" s="91"/>
      <c r="P33" s="92"/>
      <c r="Q33" s="93"/>
      <c r="R33" s="94"/>
      <c r="S33" s="95"/>
      <c r="T33" s="92">
        <v>20</v>
      </c>
      <c r="U33" s="93">
        <v>2</v>
      </c>
      <c r="V33" s="94"/>
      <c r="W33" s="95"/>
      <c r="X33" s="92"/>
      <c r="Y33" s="93"/>
      <c r="Z33" s="94"/>
      <c r="AA33" s="95"/>
      <c r="AB33" s="456" t="s">
        <v>181</v>
      </c>
    </row>
    <row r="34" spans="1:28" ht="15" customHeight="1">
      <c r="A34" s="380"/>
      <c r="B34" s="455"/>
      <c r="C34" s="82">
        <v>4</v>
      </c>
      <c r="D34" s="83"/>
      <c r="E34" s="83"/>
      <c r="F34" s="84"/>
      <c r="G34" s="85">
        <f t="shared" si="0"/>
        <v>108</v>
      </c>
      <c r="H34" s="86">
        <f>Q34+S34+U34+W34+Y34+AA34</f>
        <v>3</v>
      </c>
      <c r="I34" s="87">
        <f>G34</f>
        <v>108</v>
      </c>
      <c r="J34" s="88">
        <f>SUM(P34,R34,T34,V34,X34,Z34)</f>
        <v>20</v>
      </c>
      <c r="K34" s="84">
        <f>I34-J34</f>
        <v>88</v>
      </c>
      <c r="L34" s="89"/>
      <c r="M34" s="90"/>
      <c r="N34" s="90">
        <v>20</v>
      </c>
      <c r="O34" s="91"/>
      <c r="P34" s="92"/>
      <c r="Q34" s="93"/>
      <c r="R34" s="94"/>
      <c r="S34" s="95"/>
      <c r="T34" s="92"/>
      <c r="U34" s="93"/>
      <c r="V34" s="94">
        <v>20</v>
      </c>
      <c r="W34" s="95">
        <v>3</v>
      </c>
      <c r="X34" s="92"/>
      <c r="Y34" s="93"/>
      <c r="Z34" s="94"/>
      <c r="AA34" s="95"/>
      <c r="AB34" s="383"/>
    </row>
    <row r="35" spans="1:28" ht="15" customHeight="1" thickBot="1">
      <c r="A35" s="108"/>
      <c r="B35" s="109"/>
      <c r="C35" s="110"/>
      <c r="D35" s="111">
        <f>IF(C35&lt;&gt;0,1,0)</f>
        <v>0</v>
      </c>
      <c r="E35" s="111"/>
      <c r="F35" s="112"/>
      <c r="G35" s="85">
        <f t="shared" si="0"/>
        <v>0</v>
      </c>
      <c r="H35" s="113">
        <f>Q35+S35+U35+W35+Y35+AA35</f>
        <v>0</v>
      </c>
      <c r="I35" s="114">
        <f>IF(D35&lt;&gt;0,G35-36,G35-0)</f>
        <v>0</v>
      </c>
      <c r="J35" s="115">
        <f>SUM(L35:O35)</f>
        <v>0</v>
      </c>
      <c r="K35" s="112">
        <f>I35-J35</f>
        <v>0</v>
      </c>
      <c r="L35" s="116"/>
      <c r="M35" s="117"/>
      <c r="N35" s="117"/>
      <c r="O35" s="118"/>
      <c r="P35" s="119">
        <f>IF(OR(C35=$P$25,E35=$P$25,F35=$P$25),J35,0)</f>
        <v>0</v>
      </c>
      <c r="Q35" s="120"/>
      <c r="R35" s="121">
        <f>IF(OR(C35=$R$25,E35=$R$25,F35=$R$25),J35,0)</f>
        <v>0</v>
      </c>
      <c r="S35" s="122"/>
      <c r="T35" s="119">
        <f>IF(OR(E35=$T$25,C35=$T$25,F35=$T$25),J35,0)</f>
        <v>0</v>
      </c>
      <c r="U35" s="120"/>
      <c r="V35" s="121">
        <f>IF(OR(C35=$V$25,E35=$V$25,F35=$V$25),J35,0)</f>
        <v>0</v>
      </c>
      <c r="W35" s="122"/>
      <c r="X35" s="119">
        <f t="shared" si="1"/>
        <v>0</v>
      </c>
      <c r="Y35" s="120"/>
      <c r="Z35" s="121">
        <f>IF(OR(C35=$Z$25,E35=$Z$25,F35=$Z$25),J35,0)</f>
        <v>0</v>
      </c>
      <c r="AA35" s="122"/>
      <c r="AB35" s="123"/>
    </row>
    <row r="36" spans="1:28" ht="15" customHeight="1" thickBot="1">
      <c r="A36" s="124" t="s">
        <v>17</v>
      </c>
      <c r="B36" s="125"/>
      <c r="C36" s="65">
        <f>COUNT(C37:C45)</f>
        <v>5</v>
      </c>
      <c r="D36" s="66">
        <f>COUNT(D37:D45)</f>
        <v>4</v>
      </c>
      <c r="E36" s="66">
        <f>COUNT(E37:E45)</f>
        <v>0</v>
      </c>
      <c r="F36" s="67">
        <f>COUNT(F37:F45)</f>
        <v>4</v>
      </c>
      <c r="G36" s="68">
        <f>SUM(G37:G45)</f>
        <v>720</v>
      </c>
      <c r="H36" s="69">
        <f>SUM(H37:H45)</f>
        <v>20</v>
      </c>
      <c r="I36" s="236" t="s">
        <v>71</v>
      </c>
      <c r="J36" s="70">
        <f>SUM(J37:J45)</f>
        <v>42</v>
      </c>
      <c r="K36" s="71">
        <f>SUM(K37:K45)</f>
        <v>678</v>
      </c>
      <c r="L36" s="76"/>
      <c r="M36" s="70"/>
      <c r="N36" s="70"/>
      <c r="O36" s="126"/>
      <c r="P36" s="127">
        <f>IF(OR(C36=$P$25,E36=$P$25,F36=$P$25),J36,0)</f>
        <v>0</v>
      </c>
      <c r="Q36" s="128"/>
      <c r="R36" s="76">
        <f>IF(OR(C36=$R$25,E36=$R$25,F36=$R$25),J36,0)</f>
        <v>0</v>
      </c>
      <c r="S36" s="129"/>
      <c r="T36" s="127">
        <f>IF(OR(E36=$T$25,C36=$T$25,F36=$T$25),J36,0)</f>
        <v>0</v>
      </c>
      <c r="U36" s="128"/>
      <c r="V36" s="68">
        <f>IF(OR(C36=$V$25,E36=$V$25,F36=$V$25),J36,0)</f>
        <v>42</v>
      </c>
      <c r="W36" s="129"/>
      <c r="X36" s="127">
        <f t="shared" si="1"/>
        <v>42</v>
      </c>
      <c r="Y36" s="128"/>
      <c r="Z36" s="68">
        <f>IF(OR(C36=$Z$25,E36=$Z$25,F36=$Z$25),J36,0)</f>
        <v>0</v>
      </c>
      <c r="AA36" s="129"/>
      <c r="AB36" s="79"/>
    </row>
    <row r="37" spans="1:28" ht="15" customHeight="1">
      <c r="A37" s="80" t="s">
        <v>65</v>
      </c>
      <c r="B37" s="81" t="s">
        <v>72</v>
      </c>
      <c r="C37" s="82"/>
      <c r="D37" s="83">
        <f>IF(C37&lt;&gt;0,1,0)</f>
        <v>0</v>
      </c>
      <c r="E37" s="130"/>
      <c r="F37" s="84">
        <v>4</v>
      </c>
      <c r="G37" s="85">
        <f t="shared" si="0"/>
        <v>72</v>
      </c>
      <c r="H37" s="86">
        <f aca="true" t="shared" si="2" ref="H37:H45">Q37+S37+U37+W37+Y37+AA37</f>
        <v>2</v>
      </c>
      <c r="I37" s="87">
        <f aca="true" t="shared" si="3" ref="I37:I45">G37</f>
        <v>72</v>
      </c>
      <c r="J37" s="88">
        <f>SUM(P37,R37,T37,V37,X37,Z37)</f>
        <v>5</v>
      </c>
      <c r="K37" s="84">
        <f aca="true" t="shared" si="4" ref="K37:K45">I37-J37</f>
        <v>67</v>
      </c>
      <c r="L37" s="89">
        <f>SUM(P37,R37,T37,V37,X37,Z37)</f>
        <v>5</v>
      </c>
      <c r="M37" s="90"/>
      <c r="N37" s="90"/>
      <c r="O37" s="91"/>
      <c r="P37" s="92">
        <f>IF(OR(C37=$P$25,E37=$P$25,F37=$P$25),J37,0)</f>
        <v>0</v>
      </c>
      <c r="Q37" s="93"/>
      <c r="R37" s="94">
        <f>IF(OR(C37=$R$25,E37=$R$25,F37=$R$25),J37,0)</f>
        <v>0</v>
      </c>
      <c r="S37" s="95"/>
      <c r="T37" s="92">
        <f>IF(OR(E37=$T$25,C37=$T$25,F37=$T$25),J37,0)</f>
        <v>0</v>
      </c>
      <c r="U37" s="93"/>
      <c r="V37" s="94">
        <v>5</v>
      </c>
      <c r="W37" s="95">
        <v>2</v>
      </c>
      <c r="X37" s="92">
        <f t="shared" si="1"/>
        <v>0</v>
      </c>
      <c r="Y37" s="93"/>
      <c r="Z37" s="94">
        <f>IF(OR(C37=$Z$25,E37=$Z$25,F37=$Z$25),J37,0)</f>
        <v>0</v>
      </c>
      <c r="AA37" s="95"/>
      <c r="AB37" s="131" t="s">
        <v>158</v>
      </c>
    </row>
    <row r="38" spans="1:28" ht="15" customHeight="1">
      <c r="A38" s="96" t="s">
        <v>66</v>
      </c>
      <c r="B38" s="97" t="s">
        <v>73</v>
      </c>
      <c r="C38" s="99">
        <v>5</v>
      </c>
      <c r="D38" s="100"/>
      <c r="E38" s="132"/>
      <c r="F38" s="101"/>
      <c r="G38" s="133">
        <f t="shared" si="0"/>
        <v>72</v>
      </c>
      <c r="H38" s="34">
        <f t="shared" si="2"/>
        <v>2</v>
      </c>
      <c r="I38" s="102">
        <f t="shared" si="3"/>
        <v>72</v>
      </c>
      <c r="J38" s="103">
        <f aca="true" t="shared" si="5" ref="J38:J45">SUM(P38,R38,T38,V38,X38,Z38)</f>
        <v>5</v>
      </c>
      <c r="K38" s="101">
        <f t="shared" si="4"/>
        <v>67</v>
      </c>
      <c r="L38" s="104">
        <f aca="true" t="shared" si="6" ref="L38:L45">SUM(P38,R38,T38,V38,X38,Z38)</f>
        <v>5</v>
      </c>
      <c r="M38" s="105"/>
      <c r="N38" s="105"/>
      <c r="O38" s="106"/>
      <c r="P38" s="35"/>
      <c r="Q38" s="36"/>
      <c r="R38" s="33"/>
      <c r="S38" s="37"/>
      <c r="T38" s="35"/>
      <c r="U38" s="36"/>
      <c r="V38" s="33"/>
      <c r="W38" s="37"/>
      <c r="X38" s="35">
        <v>5</v>
      </c>
      <c r="Y38" s="36">
        <v>2</v>
      </c>
      <c r="Z38" s="33"/>
      <c r="AA38" s="37"/>
      <c r="AB38" s="107" t="s">
        <v>164</v>
      </c>
    </row>
    <row r="39" spans="1:28" ht="15" customHeight="1">
      <c r="A39" s="96" t="s">
        <v>19</v>
      </c>
      <c r="B39" s="97" t="s">
        <v>74</v>
      </c>
      <c r="C39" s="99">
        <v>6</v>
      </c>
      <c r="D39" s="100"/>
      <c r="E39" s="132"/>
      <c r="F39" s="101"/>
      <c r="G39" s="133">
        <f t="shared" si="0"/>
        <v>108</v>
      </c>
      <c r="H39" s="34">
        <f t="shared" si="2"/>
        <v>3</v>
      </c>
      <c r="I39" s="102">
        <f t="shared" si="3"/>
        <v>108</v>
      </c>
      <c r="J39" s="103">
        <f t="shared" si="5"/>
        <v>8</v>
      </c>
      <c r="K39" s="101">
        <f t="shared" si="4"/>
        <v>100</v>
      </c>
      <c r="L39" s="104">
        <f t="shared" si="6"/>
        <v>8</v>
      </c>
      <c r="M39" s="105"/>
      <c r="N39" s="105"/>
      <c r="O39" s="106"/>
      <c r="P39" s="35"/>
      <c r="Q39" s="36"/>
      <c r="R39" s="33"/>
      <c r="S39" s="37"/>
      <c r="T39" s="35"/>
      <c r="U39" s="36"/>
      <c r="V39" s="33"/>
      <c r="W39" s="37"/>
      <c r="X39" s="35"/>
      <c r="Y39" s="36"/>
      <c r="Z39" s="33">
        <v>8</v>
      </c>
      <c r="AA39" s="37">
        <v>3</v>
      </c>
      <c r="AB39" s="107" t="s">
        <v>159</v>
      </c>
    </row>
    <row r="40" spans="1:28" ht="15" customHeight="1">
      <c r="A40" s="447" t="s">
        <v>20</v>
      </c>
      <c r="B40" s="448" t="s">
        <v>125</v>
      </c>
      <c r="C40" s="99"/>
      <c r="D40" s="100">
        <f aca="true" t="shared" si="7" ref="D40:D45">IF(C40&lt;&gt;0,1,0)</f>
        <v>0</v>
      </c>
      <c r="E40" s="100"/>
      <c r="F40" s="101">
        <v>3</v>
      </c>
      <c r="G40" s="133">
        <f t="shared" si="0"/>
        <v>72</v>
      </c>
      <c r="H40" s="34">
        <f t="shared" si="2"/>
        <v>2</v>
      </c>
      <c r="I40" s="102">
        <f t="shared" si="3"/>
        <v>72</v>
      </c>
      <c r="J40" s="103">
        <f t="shared" si="5"/>
        <v>7</v>
      </c>
      <c r="K40" s="101">
        <f t="shared" si="4"/>
        <v>65</v>
      </c>
      <c r="L40" s="104">
        <f t="shared" si="6"/>
        <v>7</v>
      </c>
      <c r="M40" s="105"/>
      <c r="N40" s="105"/>
      <c r="O40" s="106"/>
      <c r="P40" s="35"/>
      <c r="Q40" s="36"/>
      <c r="R40" s="33">
        <f>IF(OR(C40=$R$25,E40=$R$25,F40=$R$25),J40,0)</f>
        <v>0</v>
      </c>
      <c r="S40" s="37"/>
      <c r="T40" s="35">
        <v>7</v>
      </c>
      <c r="U40" s="36">
        <v>2</v>
      </c>
      <c r="V40" s="33">
        <f>IF(OR(C40=$V$25,E40=$V$25,F40=$V$25),J40,0)</f>
        <v>0</v>
      </c>
      <c r="W40" s="37"/>
      <c r="X40" s="35">
        <f>IF(OR(C40=$X$25,E40=$X$25,F40=$X$25),J40,0)</f>
        <v>0</v>
      </c>
      <c r="Y40" s="36"/>
      <c r="Z40" s="33">
        <f>IF(OR(C40=$Z$25,E40=$Z$25,F40=$Z$25),J40,0)</f>
        <v>0</v>
      </c>
      <c r="AA40" s="37"/>
      <c r="AB40" s="457" t="s">
        <v>174</v>
      </c>
    </row>
    <row r="41" spans="1:28" ht="15" customHeight="1">
      <c r="A41" s="380"/>
      <c r="B41" s="449"/>
      <c r="C41" s="99">
        <v>4</v>
      </c>
      <c r="D41" s="100"/>
      <c r="E41" s="100"/>
      <c r="F41" s="101"/>
      <c r="G41" s="133">
        <f t="shared" si="0"/>
        <v>72</v>
      </c>
      <c r="H41" s="34">
        <f t="shared" si="2"/>
        <v>2</v>
      </c>
      <c r="I41" s="102">
        <f t="shared" si="3"/>
        <v>72</v>
      </c>
      <c r="J41" s="103">
        <f t="shared" si="5"/>
        <v>7</v>
      </c>
      <c r="K41" s="101">
        <f t="shared" si="4"/>
        <v>65</v>
      </c>
      <c r="L41" s="104">
        <f t="shared" si="6"/>
        <v>7</v>
      </c>
      <c r="M41" s="105"/>
      <c r="N41" s="105"/>
      <c r="O41" s="106"/>
      <c r="P41" s="35"/>
      <c r="Q41" s="36"/>
      <c r="R41" s="33"/>
      <c r="S41" s="37"/>
      <c r="T41" s="35"/>
      <c r="U41" s="36"/>
      <c r="V41" s="33">
        <v>7</v>
      </c>
      <c r="W41" s="37">
        <v>2</v>
      </c>
      <c r="X41" s="35"/>
      <c r="Y41" s="36"/>
      <c r="Z41" s="33"/>
      <c r="AA41" s="37"/>
      <c r="AB41" s="458"/>
    </row>
    <row r="42" spans="1:28" ht="27.75" customHeight="1">
      <c r="A42" s="96" t="s">
        <v>126</v>
      </c>
      <c r="B42" s="134" t="s">
        <v>68</v>
      </c>
      <c r="C42" s="99">
        <v>1</v>
      </c>
      <c r="D42" s="100">
        <f t="shared" si="7"/>
        <v>1</v>
      </c>
      <c r="E42" s="100"/>
      <c r="F42" s="101"/>
      <c r="G42" s="133">
        <f t="shared" si="0"/>
        <v>108</v>
      </c>
      <c r="H42" s="34">
        <f t="shared" si="2"/>
        <v>3</v>
      </c>
      <c r="I42" s="102">
        <f t="shared" si="3"/>
        <v>108</v>
      </c>
      <c r="J42" s="103">
        <f t="shared" si="5"/>
        <v>4</v>
      </c>
      <c r="K42" s="101">
        <f t="shared" si="4"/>
        <v>104</v>
      </c>
      <c r="L42" s="104">
        <f t="shared" si="6"/>
        <v>4</v>
      </c>
      <c r="M42" s="105"/>
      <c r="N42" s="105"/>
      <c r="O42" s="106"/>
      <c r="P42" s="35">
        <v>4</v>
      </c>
      <c r="Q42" s="36">
        <v>3</v>
      </c>
      <c r="R42" s="33">
        <f>IF(OR(C42=$R$25,E42=$R$25,F42=$R$25),J42,0)</f>
        <v>0</v>
      </c>
      <c r="S42" s="37"/>
      <c r="T42" s="35">
        <f>IF(OR(E42=$T$25,C42=$T$25,F42=$T$25),J42,0)</f>
        <v>0</v>
      </c>
      <c r="U42" s="36"/>
      <c r="V42" s="33">
        <f>IF(OR(C42=$V$25,E42=$V$25,F42=$V$25),J42,0)</f>
        <v>0</v>
      </c>
      <c r="W42" s="37"/>
      <c r="X42" s="35">
        <f>IF(OR(C42=$X$25,E42=$X$25,F42=$X$25),J42,0)</f>
        <v>0</v>
      </c>
      <c r="Y42" s="36"/>
      <c r="Z42" s="33"/>
      <c r="AA42" s="37"/>
      <c r="AB42" s="234" t="s">
        <v>157</v>
      </c>
    </row>
    <row r="43" spans="1:28" ht="15" customHeight="1">
      <c r="A43" s="96" t="s">
        <v>127</v>
      </c>
      <c r="B43" s="98" t="s">
        <v>80</v>
      </c>
      <c r="C43" s="99"/>
      <c r="D43" s="100"/>
      <c r="E43" s="100"/>
      <c r="F43" s="101">
        <v>2</v>
      </c>
      <c r="G43" s="133">
        <f t="shared" si="0"/>
        <v>72</v>
      </c>
      <c r="H43" s="34">
        <f t="shared" si="2"/>
        <v>2</v>
      </c>
      <c r="I43" s="102">
        <f t="shared" si="3"/>
        <v>72</v>
      </c>
      <c r="J43" s="103">
        <f t="shared" si="5"/>
        <v>2</v>
      </c>
      <c r="K43" s="101">
        <f t="shared" si="4"/>
        <v>70</v>
      </c>
      <c r="L43" s="104">
        <f t="shared" si="6"/>
        <v>2</v>
      </c>
      <c r="M43" s="105"/>
      <c r="N43" s="105"/>
      <c r="O43" s="106"/>
      <c r="P43" s="35"/>
      <c r="Q43" s="36"/>
      <c r="R43" s="33">
        <v>2</v>
      </c>
      <c r="S43" s="37">
        <v>2</v>
      </c>
      <c r="T43" s="35"/>
      <c r="U43" s="36"/>
      <c r="V43" s="33"/>
      <c r="W43" s="37"/>
      <c r="X43" s="35"/>
      <c r="Y43" s="36"/>
      <c r="Z43" s="33"/>
      <c r="AA43" s="37"/>
      <c r="AB43" s="107" t="s">
        <v>160</v>
      </c>
    </row>
    <row r="44" spans="1:28" ht="15" customHeight="1">
      <c r="A44" s="96" t="s">
        <v>128</v>
      </c>
      <c r="B44" s="98" t="s">
        <v>75</v>
      </c>
      <c r="C44" s="99"/>
      <c r="D44" s="100"/>
      <c r="E44" s="100"/>
      <c r="F44" s="101">
        <v>2</v>
      </c>
      <c r="G44" s="133">
        <f t="shared" si="0"/>
        <v>72</v>
      </c>
      <c r="H44" s="34">
        <f t="shared" si="2"/>
        <v>2</v>
      </c>
      <c r="I44" s="102">
        <f t="shared" si="3"/>
        <v>72</v>
      </c>
      <c r="J44" s="103">
        <f t="shared" si="5"/>
        <v>2</v>
      </c>
      <c r="K44" s="101">
        <f t="shared" si="4"/>
        <v>70</v>
      </c>
      <c r="L44" s="104">
        <f t="shared" si="6"/>
        <v>2</v>
      </c>
      <c r="M44" s="105"/>
      <c r="N44" s="105"/>
      <c r="O44" s="106"/>
      <c r="P44" s="35"/>
      <c r="Q44" s="36"/>
      <c r="R44" s="33">
        <v>2</v>
      </c>
      <c r="S44" s="37">
        <v>2</v>
      </c>
      <c r="T44" s="35"/>
      <c r="U44" s="36"/>
      <c r="V44" s="33"/>
      <c r="W44" s="37"/>
      <c r="X44" s="35"/>
      <c r="Y44" s="36"/>
      <c r="Z44" s="33"/>
      <c r="AA44" s="37"/>
      <c r="AB44" s="107" t="s">
        <v>161</v>
      </c>
    </row>
    <row r="45" spans="1:28" ht="15" customHeight="1">
      <c r="A45" s="96" t="s">
        <v>129</v>
      </c>
      <c r="B45" s="98" t="s">
        <v>76</v>
      </c>
      <c r="C45" s="99">
        <v>3</v>
      </c>
      <c r="D45" s="100">
        <f t="shared" si="7"/>
        <v>1</v>
      </c>
      <c r="E45" s="100"/>
      <c r="F45" s="101"/>
      <c r="G45" s="133">
        <f t="shared" si="0"/>
        <v>72</v>
      </c>
      <c r="H45" s="34">
        <f t="shared" si="2"/>
        <v>2</v>
      </c>
      <c r="I45" s="102">
        <f t="shared" si="3"/>
        <v>72</v>
      </c>
      <c r="J45" s="103">
        <f t="shared" si="5"/>
        <v>2</v>
      </c>
      <c r="K45" s="101">
        <f t="shared" si="4"/>
        <v>70</v>
      </c>
      <c r="L45" s="104">
        <f t="shared" si="6"/>
        <v>2</v>
      </c>
      <c r="M45" s="105"/>
      <c r="N45" s="105"/>
      <c r="O45" s="106"/>
      <c r="P45" s="35">
        <f>IF(OR(C45=$P$25,E45=$P$25,F45=$P$25),J45,0)</f>
        <v>0</v>
      </c>
      <c r="Q45" s="36"/>
      <c r="R45" s="33">
        <f>IF(OR(C45=$R$25,E45=$R$25,F45=$R$25),J45,0)</f>
        <v>0</v>
      </c>
      <c r="S45" s="37"/>
      <c r="T45" s="35">
        <v>2</v>
      </c>
      <c r="U45" s="36">
        <v>2</v>
      </c>
      <c r="V45" s="33"/>
      <c r="W45" s="37"/>
      <c r="X45" s="35">
        <f>IF(OR(C45=$X$25,E45=$X$25,F45=$X$25),J45,0)</f>
        <v>0</v>
      </c>
      <c r="Y45" s="36"/>
      <c r="Z45" s="33">
        <f>IF(OR(C45=$Z$25,E45=$Z$25,F45=$Z$25),J45,0)</f>
        <v>0</v>
      </c>
      <c r="AA45" s="37"/>
      <c r="AB45" s="107" t="s">
        <v>162</v>
      </c>
    </row>
    <row r="46" spans="1:28" ht="15" customHeight="1" thickBot="1">
      <c r="A46" s="51"/>
      <c r="B46" s="376"/>
      <c r="C46" s="161"/>
      <c r="D46" s="162"/>
      <c r="E46" s="162"/>
      <c r="F46" s="163"/>
      <c r="G46" s="377"/>
      <c r="H46" s="358"/>
      <c r="I46" s="166"/>
      <c r="J46" s="167"/>
      <c r="K46" s="163"/>
      <c r="L46" s="168"/>
      <c r="M46" s="169"/>
      <c r="N46" s="169"/>
      <c r="O46" s="170"/>
      <c r="P46" s="171"/>
      <c r="Q46" s="172"/>
      <c r="R46" s="173"/>
      <c r="S46" s="174"/>
      <c r="T46" s="171"/>
      <c r="U46" s="172"/>
      <c r="V46" s="173"/>
      <c r="W46" s="174"/>
      <c r="X46" s="171"/>
      <c r="Y46" s="172"/>
      <c r="Z46" s="173"/>
      <c r="AA46" s="174"/>
      <c r="AB46" s="62"/>
    </row>
    <row r="47" spans="1:28" ht="15" customHeight="1" thickBot="1">
      <c r="A47" s="428" t="s">
        <v>106</v>
      </c>
      <c r="B47" s="429"/>
      <c r="C47" s="65">
        <f>COUNT(C48:C49)</f>
        <v>0</v>
      </c>
      <c r="D47" s="66">
        <f>COUNT(D48:D49)</f>
        <v>0</v>
      </c>
      <c r="E47" s="66">
        <f>COUNT(E48:E49)</f>
        <v>0</v>
      </c>
      <c r="F47" s="67">
        <f>COUNT(F48:F49)</f>
        <v>1</v>
      </c>
      <c r="G47" s="68">
        <f>SUM(G48:G48)</f>
        <v>36</v>
      </c>
      <c r="H47" s="69">
        <f>SUM(H48:H48)</f>
        <v>1</v>
      </c>
      <c r="I47" s="236" t="s">
        <v>71</v>
      </c>
      <c r="J47" s="70">
        <f>SUM(J48:J48)</f>
        <v>2</v>
      </c>
      <c r="K47" s="71">
        <f>SUM(K48:K48)</f>
        <v>34</v>
      </c>
      <c r="L47" s="136"/>
      <c r="M47" s="137"/>
      <c r="N47" s="137"/>
      <c r="O47" s="138"/>
      <c r="P47" s="78"/>
      <c r="Q47" s="139"/>
      <c r="R47" s="76"/>
      <c r="S47" s="140"/>
      <c r="T47" s="78"/>
      <c r="U47" s="139"/>
      <c r="V47" s="76"/>
      <c r="W47" s="140"/>
      <c r="X47" s="78"/>
      <c r="Y47" s="139"/>
      <c r="Z47" s="76"/>
      <c r="AA47" s="140"/>
      <c r="AB47" s="141"/>
    </row>
    <row r="48" spans="1:28" ht="27.75" customHeight="1">
      <c r="A48" s="80" t="s">
        <v>107</v>
      </c>
      <c r="B48" s="142" t="s">
        <v>108</v>
      </c>
      <c r="C48" s="82"/>
      <c r="D48" s="83"/>
      <c r="E48" s="83"/>
      <c r="F48" s="84">
        <v>5</v>
      </c>
      <c r="G48" s="85">
        <f>H48*36</f>
        <v>36</v>
      </c>
      <c r="H48" s="86">
        <f>Q48+S48+U48+W48+Y48+AA48</f>
        <v>1</v>
      </c>
      <c r="I48" s="87">
        <f>SUM(G48)</f>
        <v>36</v>
      </c>
      <c r="J48" s="88">
        <f>SUM(P48,R48,T48,V48,X48,Z48)</f>
        <v>2</v>
      </c>
      <c r="K48" s="84">
        <f>I48-J48</f>
        <v>34</v>
      </c>
      <c r="L48" s="89">
        <v>2</v>
      </c>
      <c r="M48" s="90"/>
      <c r="N48" s="90"/>
      <c r="O48" s="91"/>
      <c r="P48" s="92"/>
      <c r="Q48" s="93"/>
      <c r="R48" s="94"/>
      <c r="S48" s="95"/>
      <c r="T48" s="92"/>
      <c r="U48" s="93"/>
      <c r="V48" s="94"/>
      <c r="W48" s="95"/>
      <c r="X48" s="92">
        <v>2</v>
      </c>
      <c r="Y48" s="93">
        <v>1</v>
      </c>
      <c r="Z48" s="94"/>
      <c r="AA48" s="95"/>
      <c r="AB48" s="235" t="s">
        <v>163</v>
      </c>
    </row>
    <row r="49" spans="1:28" ht="15" customHeight="1" thickBot="1">
      <c r="A49" s="108"/>
      <c r="B49" s="143"/>
      <c r="C49" s="110"/>
      <c r="D49" s="111"/>
      <c r="E49" s="111"/>
      <c r="F49" s="112"/>
      <c r="G49" s="85">
        <f>H49*36</f>
        <v>0</v>
      </c>
      <c r="H49" s="113"/>
      <c r="I49" s="114"/>
      <c r="J49" s="115"/>
      <c r="K49" s="112"/>
      <c r="L49" s="116"/>
      <c r="M49" s="117"/>
      <c r="N49" s="117"/>
      <c r="O49" s="118"/>
      <c r="P49" s="119"/>
      <c r="Q49" s="120"/>
      <c r="R49" s="121"/>
      <c r="S49" s="122"/>
      <c r="T49" s="119"/>
      <c r="U49" s="120"/>
      <c r="V49" s="121"/>
      <c r="W49" s="122"/>
      <c r="X49" s="119"/>
      <c r="Y49" s="120"/>
      <c r="Z49" s="121"/>
      <c r="AA49" s="122"/>
      <c r="AB49" s="123"/>
    </row>
    <row r="50" spans="1:28" ht="15" customHeight="1" thickBot="1">
      <c r="A50" s="144"/>
      <c r="B50" s="145" t="s">
        <v>57</v>
      </c>
      <c r="C50" s="65">
        <f>SUM(C29,C35:C36,C47)</f>
        <v>7</v>
      </c>
      <c r="D50" s="66">
        <f>SUM(D29,D35:D36,D47)</f>
        <v>5</v>
      </c>
      <c r="E50" s="66">
        <f>SUM(E29,E35:E36,E47)</f>
        <v>0</v>
      </c>
      <c r="F50" s="67">
        <f>SUM(F29,F35:F36,F47)</f>
        <v>7</v>
      </c>
      <c r="G50" s="146">
        <f>SUM(G30:G34,G37:G45,G48:G49)</f>
        <v>1080</v>
      </c>
      <c r="H50" s="147">
        <f>SUM(H30:H34,H37:H45,H48:H49)</f>
        <v>30</v>
      </c>
      <c r="I50" s="148">
        <f>SUM(I30:I34,I37:I45,I48:I49)</f>
        <v>1080</v>
      </c>
      <c r="J50" s="149">
        <f>SUM(J30:J34,J37:J45,J48:J49)</f>
        <v>124</v>
      </c>
      <c r="K50" s="150">
        <f>SUM(K30:K34,K37:K45,K48:K49)</f>
        <v>956</v>
      </c>
      <c r="L50" s="76"/>
      <c r="M50" s="70"/>
      <c r="N50" s="70"/>
      <c r="O50" s="77"/>
      <c r="P50" s="78"/>
      <c r="Q50" s="139"/>
      <c r="R50" s="76"/>
      <c r="S50" s="140"/>
      <c r="T50" s="78"/>
      <c r="U50" s="139"/>
      <c r="V50" s="76"/>
      <c r="W50" s="140"/>
      <c r="X50" s="78"/>
      <c r="Y50" s="139"/>
      <c r="Z50" s="76"/>
      <c r="AA50" s="140"/>
      <c r="AB50" s="79"/>
    </row>
    <row r="51" spans="1:28" ht="15" customHeight="1" thickBot="1">
      <c r="A51" s="46" t="s">
        <v>109</v>
      </c>
      <c r="B51" s="47"/>
      <c r="C51" s="357"/>
      <c r="D51" s="49"/>
      <c r="E51" s="49"/>
      <c r="F51" s="50"/>
      <c r="G51" s="55"/>
      <c r="H51" s="358"/>
      <c r="I51" s="359"/>
      <c r="J51" s="360"/>
      <c r="K51" s="163">
        <f>I51-J51</f>
        <v>0</v>
      </c>
      <c r="L51" s="55"/>
      <c r="M51" s="53"/>
      <c r="N51" s="53"/>
      <c r="O51" s="361"/>
      <c r="P51" s="48"/>
      <c r="Q51" s="362"/>
      <c r="R51" s="51"/>
      <c r="S51" s="363"/>
      <c r="T51" s="48"/>
      <c r="U51" s="172"/>
      <c r="V51" s="173"/>
      <c r="W51" s="174"/>
      <c r="X51" s="171"/>
      <c r="Y51" s="172"/>
      <c r="Z51" s="173"/>
      <c r="AA51" s="174"/>
      <c r="AB51" s="62"/>
    </row>
    <row r="52" spans="1:28" ht="15" customHeight="1" thickBot="1">
      <c r="A52" s="63" t="s">
        <v>110</v>
      </c>
      <c r="B52" s="73"/>
      <c r="C52" s="364"/>
      <c r="D52" s="365"/>
      <c r="E52" s="365"/>
      <c r="F52" s="366"/>
      <c r="G52" s="367"/>
      <c r="H52" s="77"/>
      <c r="I52" s="368"/>
      <c r="J52" s="369"/>
      <c r="K52" s="71"/>
      <c r="L52" s="367"/>
      <c r="M52" s="370"/>
      <c r="N52" s="370"/>
      <c r="O52" s="371"/>
      <c r="P52" s="372"/>
      <c r="Q52" s="373"/>
      <c r="R52" s="144"/>
      <c r="S52" s="374"/>
      <c r="T52" s="372"/>
      <c r="U52" s="139"/>
      <c r="V52" s="76"/>
      <c r="W52" s="140"/>
      <c r="X52" s="78"/>
      <c r="Y52" s="139"/>
      <c r="Z52" s="76"/>
      <c r="AA52" s="140"/>
      <c r="AB52" s="79"/>
    </row>
    <row r="53" spans="1:28" ht="15" customHeight="1">
      <c r="A53" s="379" t="s">
        <v>70</v>
      </c>
      <c r="B53" s="465" t="s">
        <v>156</v>
      </c>
      <c r="C53" s="82"/>
      <c r="D53" s="83"/>
      <c r="E53" s="83">
        <v>1</v>
      </c>
      <c r="F53" s="84"/>
      <c r="G53" s="178">
        <f>H53*36</f>
        <v>432</v>
      </c>
      <c r="H53" s="179">
        <f>Q53+S53+U53+W53+Y53+AA53</f>
        <v>12</v>
      </c>
      <c r="I53" s="87">
        <f>G53</f>
        <v>432</v>
      </c>
      <c r="J53" s="88">
        <f>SUM(P53,R53,T53,V53,X53,Z53)</f>
        <v>0</v>
      </c>
      <c r="K53" s="84">
        <f>I53-J53</f>
        <v>432</v>
      </c>
      <c r="L53" s="89"/>
      <c r="M53" s="90"/>
      <c r="N53" s="90"/>
      <c r="O53" s="91"/>
      <c r="P53" s="92"/>
      <c r="Q53" s="93">
        <v>12</v>
      </c>
      <c r="R53" s="94"/>
      <c r="S53" s="95"/>
      <c r="T53" s="92">
        <f>IF(OR(E53=$T$25,C53=$T$25,F53=$T$25),J53,0)</f>
        <v>0</v>
      </c>
      <c r="U53" s="93"/>
      <c r="V53" s="94"/>
      <c r="W53" s="95"/>
      <c r="X53" s="92"/>
      <c r="Y53" s="93"/>
      <c r="Z53" s="94"/>
      <c r="AA53" s="95"/>
      <c r="AB53" s="459" t="s">
        <v>175</v>
      </c>
    </row>
    <row r="54" spans="1:28" ht="15" customHeight="1">
      <c r="A54" s="380"/>
      <c r="B54" s="466"/>
      <c r="C54" s="99"/>
      <c r="D54" s="100"/>
      <c r="E54" s="100">
        <v>2</v>
      </c>
      <c r="F54" s="101"/>
      <c r="G54" s="151">
        <f>H54*36</f>
        <v>432</v>
      </c>
      <c r="H54" s="152">
        <f>Q54+S54+U54+W54+Y54+AA54</f>
        <v>12</v>
      </c>
      <c r="I54" s="102">
        <f>G54</f>
        <v>432</v>
      </c>
      <c r="J54" s="103">
        <f>SUM(P54,R54,T54,V54,X54,Z54)</f>
        <v>0</v>
      </c>
      <c r="K54" s="101">
        <f>I54-J54</f>
        <v>432</v>
      </c>
      <c r="L54" s="104"/>
      <c r="M54" s="105"/>
      <c r="N54" s="105"/>
      <c r="O54" s="106"/>
      <c r="P54" s="35"/>
      <c r="Q54" s="36"/>
      <c r="R54" s="33"/>
      <c r="S54" s="37">
        <v>12</v>
      </c>
      <c r="T54" s="35"/>
      <c r="U54" s="36"/>
      <c r="V54" s="33"/>
      <c r="W54" s="37"/>
      <c r="X54" s="35"/>
      <c r="Y54" s="36"/>
      <c r="Z54" s="33"/>
      <c r="AA54" s="37"/>
      <c r="AB54" s="460"/>
    </row>
    <row r="55" spans="1:28" ht="15" customHeight="1">
      <c r="A55" s="96" t="s">
        <v>21</v>
      </c>
      <c r="B55" s="97" t="s">
        <v>69</v>
      </c>
      <c r="C55" s="99"/>
      <c r="D55" s="100"/>
      <c r="E55" s="100">
        <v>3</v>
      </c>
      <c r="F55" s="101"/>
      <c r="G55" s="151">
        <f>H55*36</f>
        <v>432</v>
      </c>
      <c r="H55" s="152">
        <f>Q55+S55+U55+W55+Y55+AA55</f>
        <v>12</v>
      </c>
      <c r="I55" s="102">
        <f>G55</f>
        <v>432</v>
      </c>
      <c r="J55" s="103">
        <v>4</v>
      </c>
      <c r="K55" s="101">
        <f>I55-J55</f>
        <v>428</v>
      </c>
      <c r="L55" s="104"/>
      <c r="M55" s="105"/>
      <c r="N55" s="105">
        <v>4</v>
      </c>
      <c r="O55" s="106"/>
      <c r="P55" s="35"/>
      <c r="Q55" s="36"/>
      <c r="R55" s="33"/>
      <c r="S55" s="37"/>
      <c r="T55" s="35">
        <v>4</v>
      </c>
      <c r="U55" s="36">
        <v>12</v>
      </c>
      <c r="V55" s="33"/>
      <c r="W55" s="37"/>
      <c r="X55" s="35"/>
      <c r="Y55" s="36"/>
      <c r="Z55" s="33"/>
      <c r="AA55" s="37"/>
      <c r="AB55" s="107" t="s">
        <v>176</v>
      </c>
    </row>
    <row r="56" spans="1:28" ht="15" customHeight="1" thickBot="1">
      <c r="A56" s="108"/>
      <c r="B56" s="143"/>
      <c r="C56" s="110"/>
      <c r="D56" s="111"/>
      <c r="E56" s="111"/>
      <c r="F56" s="112"/>
      <c r="G56" s="153"/>
      <c r="H56" s="154"/>
      <c r="I56" s="114">
        <f>G56</f>
        <v>0</v>
      </c>
      <c r="J56" s="115"/>
      <c r="K56" s="112">
        <f>I56</f>
        <v>0</v>
      </c>
      <c r="L56" s="116"/>
      <c r="M56" s="117"/>
      <c r="N56" s="117"/>
      <c r="O56" s="118"/>
      <c r="P56" s="119"/>
      <c r="Q56" s="120"/>
      <c r="R56" s="121"/>
      <c r="S56" s="122"/>
      <c r="T56" s="119">
        <f>IF(OR(E56=$T$25,C56=$T$25,F56=$T$25),J56,0)</f>
        <v>0</v>
      </c>
      <c r="U56" s="120"/>
      <c r="V56" s="121"/>
      <c r="W56" s="122"/>
      <c r="X56" s="119"/>
      <c r="Y56" s="120"/>
      <c r="Z56" s="121"/>
      <c r="AA56" s="122"/>
      <c r="AB56" s="123"/>
    </row>
    <row r="57" spans="1:28" ht="15" customHeight="1" thickBot="1">
      <c r="A57" s="144"/>
      <c r="B57" s="145" t="s">
        <v>58</v>
      </c>
      <c r="C57" s="155">
        <f>COUNT(C53:C55)</f>
        <v>0</v>
      </c>
      <c r="D57" s="156">
        <f>COUNT(D53:D55)</f>
        <v>0</v>
      </c>
      <c r="E57" s="156">
        <f>COUNT(E53:E55)</f>
        <v>3</v>
      </c>
      <c r="F57" s="157">
        <f>COUNT(F53:F55)</f>
        <v>0</v>
      </c>
      <c r="G57" s="158">
        <f>SUM(G53:G55)</f>
        <v>1296</v>
      </c>
      <c r="H57" s="318">
        <f>SUM(H53:H55)</f>
        <v>36</v>
      </c>
      <c r="I57" s="236" t="s">
        <v>71</v>
      </c>
      <c r="J57" s="159">
        <f>SUM(J53:J55)</f>
        <v>4</v>
      </c>
      <c r="K57" s="160">
        <f>SUM(K53:K55)</f>
        <v>1292</v>
      </c>
      <c r="L57" s="136"/>
      <c r="M57" s="137"/>
      <c r="N57" s="137"/>
      <c r="O57" s="138"/>
      <c r="P57" s="78"/>
      <c r="Q57" s="139"/>
      <c r="R57" s="76"/>
      <c r="S57" s="140"/>
      <c r="T57" s="78"/>
      <c r="U57" s="139"/>
      <c r="V57" s="76"/>
      <c r="W57" s="140"/>
      <c r="X57" s="78"/>
      <c r="Y57" s="139"/>
      <c r="Z57" s="76"/>
      <c r="AA57" s="140"/>
      <c r="AB57" s="79"/>
    </row>
    <row r="58" spans="1:28" ht="15" customHeight="1" thickBot="1">
      <c r="A58" s="439" t="s">
        <v>134</v>
      </c>
      <c r="B58" s="440"/>
      <c r="C58" s="161"/>
      <c r="D58" s="162"/>
      <c r="E58" s="162"/>
      <c r="F58" s="163"/>
      <c r="G58" s="164">
        <f aca="true" t="shared" si="8" ref="G58:G65">H58*36</f>
        <v>0</v>
      </c>
      <c r="H58" s="165">
        <f aca="true" t="shared" si="9" ref="H58:H63">Q58+S58+U58+W58+Y58+AA58</f>
        <v>0</v>
      </c>
      <c r="I58" s="166"/>
      <c r="J58" s="167"/>
      <c r="K58" s="163"/>
      <c r="L58" s="168"/>
      <c r="M58" s="169"/>
      <c r="N58" s="169"/>
      <c r="O58" s="170"/>
      <c r="P58" s="171"/>
      <c r="Q58" s="172"/>
      <c r="R58" s="173"/>
      <c r="S58" s="174"/>
      <c r="T58" s="171"/>
      <c r="U58" s="172"/>
      <c r="V58" s="173"/>
      <c r="W58" s="174"/>
      <c r="X58" s="171"/>
      <c r="Y58" s="172"/>
      <c r="Z58" s="173"/>
      <c r="AA58" s="174"/>
      <c r="AB58" s="62"/>
    </row>
    <row r="59" spans="1:28" ht="15" customHeight="1" thickBot="1">
      <c r="A59" s="63" t="s">
        <v>111</v>
      </c>
      <c r="B59" s="64"/>
      <c r="C59" s="175"/>
      <c r="D59" s="70"/>
      <c r="E59" s="70"/>
      <c r="F59" s="71"/>
      <c r="G59" s="158"/>
      <c r="H59" s="176"/>
      <c r="I59" s="177"/>
      <c r="J59" s="159"/>
      <c r="K59" s="71"/>
      <c r="L59" s="136"/>
      <c r="M59" s="137"/>
      <c r="N59" s="137"/>
      <c r="O59" s="138"/>
      <c r="P59" s="78"/>
      <c r="Q59" s="139"/>
      <c r="R59" s="76"/>
      <c r="S59" s="140"/>
      <c r="T59" s="78"/>
      <c r="U59" s="139"/>
      <c r="V59" s="76"/>
      <c r="W59" s="140"/>
      <c r="X59" s="78"/>
      <c r="Y59" s="139"/>
      <c r="Z59" s="76"/>
      <c r="AA59" s="140"/>
      <c r="AB59" s="79"/>
    </row>
    <row r="60" spans="1:28" ht="15" customHeight="1">
      <c r="A60" s="378" t="s">
        <v>88</v>
      </c>
      <c r="B60" s="467" t="s">
        <v>178</v>
      </c>
      <c r="C60" s="82"/>
      <c r="D60" s="83"/>
      <c r="E60" s="83"/>
      <c r="F60" s="84">
        <v>1</v>
      </c>
      <c r="G60" s="178">
        <f t="shared" si="8"/>
        <v>396</v>
      </c>
      <c r="H60" s="179">
        <f t="shared" si="9"/>
        <v>11</v>
      </c>
      <c r="I60" s="87">
        <f aca="true" t="shared" si="10" ref="I60:I65">G60</f>
        <v>396</v>
      </c>
      <c r="J60" s="88">
        <f aca="true" t="shared" si="11" ref="J60:J65">SUM(P60,R60,T60,V60,X60,Z60)</f>
        <v>24</v>
      </c>
      <c r="K60" s="84">
        <f aca="true" t="shared" si="12" ref="K60:K65">I60-J60</f>
        <v>372</v>
      </c>
      <c r="L60" s="89"/>
      <c r="M60" s="90"/>
      <c r="N60" s="90"/>
      <c r="O60" s="91">
        <v>24</v>
      </c>
      <c r="P60" s="92">
        <v>24</v>
      </c>
      <c r="Q60" s="93">
        <v>11</v>
      </c>
      <c r="R60" s="94"/>
      <c r="S60" s="95"/>
      <c r="T60" s="92"/>
      <c r="U60" s="93"/>
      <c r="V60" s="94"/>
      <c r="W60" s="95"/>
      <c r="X60" s="92"/>
      <c r="Y60" s="93"/>
      <c r="Z60" s="94"/>
      <c r="AA60" s="95"/>
      <c r="AB60" s="461" t="s">
        <v>159</v>
      </c>
    </row>
    <row r="61" spans="1:28" ht="15" customHeight="1">
      <c r="A61" s="379"/>
      <c r="B61" s="465"/>
      <c r="C61" s="99"/>
      <c r="D61" s="100"/>
      <c r="E61" s="100"/>
      <c r="F61" s="101">
        <v>2</v>
      </c>
      <c r="G61" s="151">
        <f t="shared" si="8"/>
        <v>504</v>
      </c>
      <c r="H61" s="152">
        <f t="shared" si="9"/>
        <v>14</v>
      </c>
      <c r="I61" s="102">
        <f t="shared" si="10"/>
        <v>504</v>
      </c>
      <c r="J61" s="103">
        <f t="shared" si="11"/>
        <v>30</v>
      </c>
      <c r="K61" s="101">
        <f t="shared" si="12"/>
        <v>474</v>
      </c>
      <c r="L61" s="104"/>
      <c r="M61" s="105"/>
      <c r="N61" s="105"/>
      <c r="O61" s="106">
        <v>30</v>
      </c>
      <c r="P61" s="35"/>
      <c r="Q61" s="36"/>
      <c r="R61" s="33">
        <v>30</v>
      </c>
      <c r="S61" s="37">
        <v>14</v>
      </c>
      <c r="T61" s="35"/>
      <c r="U61" s="36"/>
      <c r="V61" s="33"/>
      <c r="W61" s="37"/>
      <c r="X61" s="35"/>
      <c r="Y61" s="36"/>
      <c r="Z61" s="33"/>
      <c r="AA61" s="37"/>
      <c r="AB61" s="462"/>
    </row>
    <row r="62" spans="1:28" ht="15" customHeight="1">
      <c r="A62" s="379"/>
      <c r="B62" s="465"/>
      <c r="C62" s="99"/>
      <c r="D62" s="100"/>
      <c r="E62" s="100"/>
      <c r="F62" s="101">
        <v>3</v>
      </c>
      <c r="G62" s="151">
        <f t="shared" si="8"/>
        <v>432</v>
      </c>
      <c r="H62" s="152">
        <f t="shared" si="9"/>
        <v>12</v>
      </c>
      <c r="I62" s="102">
        <f t="shared" si="10"/>
        <v>432</v>
      </c>
      <c r="J62" s="103">
        <f t="shared" si="11"/>
        <v>24</v>
      </c>
      <c r="K62" s="101">
        <f t="shared" si="12"/>
        <v>408</v>
      </c>
      <c r="L62" s="104"/>
      <c r="M62" s="105"/>
      <c r="N62" s="105"/>
      <c r="O62" s="106">
        <v>24</v>
      </c>
      <c r="P62" s="35"/>
      <c r="Q62" s="36"/>
      <c r="R62" s="33"/>
      <c r="S62" s="37"/>
      <c r="T62" s="35">
        <v>24</v>
      </c>
      <c r="U62" s="36">
        <v>12</v>
      </c>
      <c r="V62" s="33"/>
      <c r="W62" s="37"/>
      <c r="X62" s="35"/>
      <c r="Y62" s="36"/>
      <c r="Z62" s="33"/>
      <c r="AA62" s="37"/>
      <c r="AB62" s="462"/>
    </row>
    <row r="63" spans="1:28" ht="15" customHeight="1">
      <c r="A63" s="379"/>
      <c r="B63" s="465"/>
      <c r="C63" s="99"/>
      <c r="D63" s="100"/>
      <c r="E63" s="100"/>
      <c r="F63" s="101">
        <v>4</v>
      </c>
      <c r="G63" s="151">
        <f t="shared" si="8"/>
        <v>828</v>
      </c>
      <c r="H63" s="152">
        <f t="shared" si="9"/>
        <v>23</v>
      </c>
      <c r="I63" s="102">
        <f t="shared" si="10"/>
        <v>828</v>
      </c>
      <c r="J63" s="103">
        <f t="shared" si="11"/>
        <v>30</v>
      </c>
      <c r="K63" s="101">
        <f t="shared" si="12"/>
        <v>798</v>
      </c>
      <c r="L63" s="104"/>
      <c r="M63" s="105"/>
      <c r="N63" s="105"/>
      <c r="O63" s="106">
        <v>30</v>
      </c>
      <c r="P63" s="35"/>
      <c r="Q63" s="36"/>
      <c r="R63" s="33"/>
      <c r="S63" s="37"/>
      <c r="T63" s="35"/>
      <c r="U63" s="36"/>
      <c r="V63" s="33">
        <v>30</v>
      </c>
      <c r="W63" s="37">
        <v>23</v>
      </c>
      <c r="X63" s="35"/>
      <c r="Y63" s="36"/>
      <c r="Z63" s="33"/>
      <c r="AA63" s="37"/>
      <c r="AB63" s="462"/>
    </row>
    <row r="64" spans="1:28" ht="15" customHeight="1">
      <c r="A64" s="379"/>
      <c r="B64" s="465"/>
      <c r="C64" s="99"/>
      <c r="D64" s="100"/>
      <c r="E64" s="100"/>
      <c r="F64" s="101">
        <v>5</v>
      </c>
      <c r="G64" s="151">
        <f t="shared" si="8"/>
        <v>864</v>
      </c>
      <c r="H64" s="152">
        <v>24</v>
      </c>
      <c r="I64" s="102">
        <f t="shared" si="10"/>
        <v>864</v>
      </c>
      <c r="J64" s="103">
        <f t="shared" si="11"/>
        <v>24</v>
      </c>
      <c r="K64" s="101">
        <f t="shared" si="12"/>
        <v>840</v>
      </c>
      <c r="L64" s="104"/>
      <c r="M64" s="105"/>
      <c r="N64" s="105"/>
      <c r="O64" s="106">
        <v>24</v>
      </c>
      <c r="P64" s="35"/>
      <c r="Q64" s="36"/>
      <c r="R64" s="33"/>
      <c r="S64" s="37"/>
      <c r="T64" s="35"/>
      <c r="U64" s="36"/>
      <c r="V64" s="33"/>
      <c r="W64" s="37"/>
      <c r="X64" s="35">
        <v>24</v>
      </c>
      <c r="Y64" s="36">
        <v>24</v>
      </c>
      <c r="Z64" s="33"/>
      <c r="AA64" s="37"/>
      <c r="AB64" s="462"/>
    </row>
    <row r="65" spans="1:28" ht="15" customHeight="1" thickBot="1">
      <c r="A65" s="469"/>
      <c r="B65" s="468"/>
      <c r="C65" s="110"/>
      <c r="D65" s="111"/>
      <c r="E65" s="111"/>
      <c r="F65" s="112">
        <v>6</v>
      </c>
      <c r="G65" s="153">
        <f t="shared" si="8"/>
        <v>756</v>
      </c>
      <c r="H65" s="154">
        <v>21</v>
      </c>
      <c r="I65" s="114">
        <f t="shared" si="10"/>
        <v>756</v>
      </c>
      <c r="J65" s="115">
        <f t="shared" si="11"/>
        <v>30</v>
      </c>
      <c r="K65" s="112">
        <f t="shared" si="12"/>
        <v>726</v>
      </c>
      <c r="L65" s="116"/>
      <c r="M65" s="117"/>
      <c r="N65" s="117"/>
      <c r="O65" s="118">
        <v>30</v>
      </c>
      <c r="P65" s="119"/>
      <c r="Q65" s="120"/>
      <c r="R65" s="121"/>
      <c r="S65" s="122"/>
      <c r="T65" s="119"/>
      <c r="U65" s="120"/>
      <c r="V65" s="121"/>
      <c r="W65" s="122"/>
      <c r="X65" s="119"/>
      <c r="Y65" s="120"/>
      <c r="Z65" s="121">
        <v>30</v>
      </c>
      <c r="AA65" s="122">
        <v>21</v>
      </c>
      <c r="AB65" s="463"/>
    </row>
    <row r="66" spans="1:28" ht="15" customHeight="1" thickBot="1">
      <c r="A66" s="144"/>
      <c r="B66" s="145" t="s">
        <v>59</v>
      </c>
      <c r="C66" s="155">
        <f>COUNT(C60:C65)</f>
        <v>0</v>
      </c>
      <c r="D66" s="156">
        <f>COUNT(D60:D65)</f>
        <v>0</v>
      </c>
      <c r="E66" s="156">
        <f>COUNT(E60:E65)</f>
        <v>0</v>
      </c>
      <c r="F66" s="157">
        <f>COUNT(F60:F65)</f>
        <v>6</v>
      </c>
      <c r="G66" s="158">
        <f>SUM(G60:G65)</f>
        <v>3780</v>
      </c>
      <c r="H66" s="176">
        <f>SUM(H60:H65)</f>
        <v>105</v>
      </c>
      <c r="I66" s="236" t="s">
        <v>4</v>
      </c>
      <c r="J66" s="159">
        <f>SUM(J60:J65)</f>
        <v>162</v>
      </c>
      <c r="K66" s="160">
        <f>SUM(K60:K65)</f>
        <v>3618</v>
      </c>
      <c r="L66" s="136"/>
      <c r="M66" s="137"/>
      <c r="N66" s="137"/>
      <c r="O66" s="138"/>
      <c r="P66" s="78"/>
      <c r="Q66" s="139"/>
      <c r="R66" s="76"/>
      <c r="S66" s="140"/>
      <c r="T66" s="78"/>
      <c r="U66" s="139"/>
      <c r="V66" s="76"/>
      <c r="W66" s="140"/>
      <c r="X66" s="78"/>
      <c r="Y66" s="139"/>
      <c r="Z66" s="76"/>
      <c r="AA66" s="140"/>
      <c r="AB66" s="79"/>
    </row>
    <row r="67" spans="1:28" ht="15" customHeight="1" thickBot="1">
      <c r="A67" s="51"/>
      <c r="B67" s="338" t="s">
        <v>112</v>
      </c>
      <c r="C67" s="339"/>
      <c r="D67" s="340"/>
      <c r="E67" s="340"/>
      <c r="F67" s="341"/>
      <c r="G67" s="164"/>
      <c r="H67" s="342">
        <f>H57+H66</f>
        <v>141</v>
      </c>
      <c r="I67" s="343"/>
      <c r="J67" s="167"/>
      <c r="K67" s="163"/>
      <c r="L67" s="168"/>
      <c r="M67" s="169"/>
      <c r="N67" s="169"/>
      <c r="O67" s="170"/>
      <c r="P67" s="171"/>
      <c r="Q67" s="172"/>
      <c r="R67" s="173"/>
      <c r="S67" s="174"/>
      <c r="T67" s="171"/>
      <c r="U67" s="172"/>
      <c r="V67" s="173"/>
      <c r="W67" s="174"/>
      <c r="X67" s="171"/>
      <c r="Y67" s="172"/>
      <c r="Z67" s="173"/>
      <c r="AA67" s="174"/>
      <c r="AB67" s="62"/>
    </row>
    <row r="68" spans="1:28" ht="15" customHeight="1" thickBot="1">
      <c r="A68" s="344" t="s">
        <v>113</v>
      </c>
      <c r="B68" s="345"/>
      <c r="C68" s="346"/>
      <c r="D68" s="280"/>
      <c r="E68" s="280"/>
      <c r="F68" s="281"/>
      <c r="G68" s="347">
        <f>H68*36</f>
        <v>0</v>
      </c>
      <c r="H68" s="348">
        <f>Q68+S68+U68+W68+Y68+AA68</f>
        <v>0</v>
      </c>
      <c r="I68" s="349">
        <f>G68</f>
        <v>0</v>
      </c>
      <c r="J68" s="350"/>
      <c r="K68" s="281">
        <f>I68</f>
        <v>0</v>
      </c>
      <c r="L68" s="351"/>
      <c r="M68" s="352"/>
      <c r="N68" s="352"/>
      <c r="O68" s="353"/>
      <c r="P68" s="279"/>
      <c r="Q68" s="354"/>
      <c r="R68" s="278"/>
      <c r="S68" s="355"/>
      <c r="T68" s="279">
        <f>IF(OR(E68=$T$25,C68=$T$25,F68=$T$25),J68,0)</f>
        <v>0</v>
      </c>
      <c r="U68" s="354"/>
      <c r="V68" s="278"/>
      <c r="W68" s="355"/>
      <c r="X68" s="279"/>
      <c r="Y68" s="354"/>
      <c r="Z68" s="278"/>
      <c r="AA68" s="355"/>
      <c r="AB68" s="356"/>
    </row>
    <row r="69" spans="1:28" ht="15" customHeight="1" thickBot="1">
      <c r="A69" s="63" t="s">
        <v>114</v>
      </c>
      <c r="B69" s="64"/>
      <c r="C69" s="175"/>
      <c r="D69" s="70"/>
      <c r="E69" s="70"/>
      <c r="F69" s="71"/>
      <c r="G69" s="158"/>
      <c r="H69" s="77"/>
      <c r="I69" s="177"/>
      <c r="J69" s="159"/>
      <c r="K69" s="71"/>
      <c r="L69" s="136"/>
      <c r="M69" s="137"/>
      <c r="N69" s="137"/>
      <c r="O69" s="138"/>
      <c r="P69" s="78"/>
      <c r="Q69" s="139"/>
      <c r="R69" s="76"/>
      <c r="S69" s="140"/>
      <c r="T69" s="78"/>
      <c r="U69" s="139"/>
      <c r="V69" s="76"/>
      <c r="W69" s="140"/>
      <c r="X69" s="78"/>
      <c r="Y69" s="139"/>
      <c r="Z69" s="76"/>
      <c r="AA69" s="140"/>
      <c r="AB69" s="183"/>
    </row>
    <row r="70" spans="1:28" ht="15" customHeight="1">
      <c r="A70" s="232" t="s">
        <v>137</v>
      </c>
      <c r="B70" s="184" t="s">
        <v>179</v>
      </c>
      <c r="C70" s="82"/>
      <c r="D70" s="83"/>
      <c r="E70" s="83"/>
      <c r="F70" s="84"/>
      <c r="G70" s="178">
        <f>H70*36</f>
        <v>108</v>
      </c>
      <c r="H70" s="86">
        <f>Q70+S70+U70+W70+Y70+AA70</f>
        <v>3</v>
      </c>
      <c r="I70" s="87">
        <f>G70</f>
        <v>108</v>
      </c>
      <c r="J70" s="88">
        <f>SUM(P70,R70,T70,V70,X70,Z70)</f>
        <v>2</v>
      </c>
      <c r="K70" s="84">
        <f>I70-J70</f>
        <v>106</v>
      </c>
      <c r="L70" s="89"/>
      <c r="M70" s="90"/>
      <c r="N70" s="90">
        <v>2</v>
      </c>
      <c r="O70" s="91"/>
      <c r="P70" s="92"/>
      <c r="Q70" s="93"/>
      <c r="R70" s="94"/>
      <c r="S70" s="95"/>
      <c r="T70" s="92"/>
      <c r="U70" s="93"/>
      <c r="V70" s="94"/>
      <c r="W70" s="95"/>
      <c r="X70" s="92"/>
      <c r="Y70" s="93"/>
      <c r="Z70" s="94">
        <v>2</v>
      </c>
      <c r="AA70" s="95">
        <v>3</v>
      </c>
      <c r="AB70" s="185" t="s">
        <v>159</v>
      </c>
    </row>
    <row r="71" spans="1:28" ht="42.75" customHeight="1" thickBot="1">
      <c r="A71" s="233" t="s">
        <v>138</v>
      </c>
      <c r="B71" s="186" t="s">
        <v>151</v>
      </c>
      <c r="C71" s="110"/>
      <c r="D71" s="111"/>
      <c r="E71" s="111"/>
      <c r="F71" s="112"/>
      <c r="G71" s="135">
        <f>H71*36</f>
        <v>216</v>
      </c>
      <c r="H71" s="113">
        <f>Q71+S71+U71+W71+Y71+AA71</f>
        <v>6</v>
      </c>
      <c r="I71" s="114">
        <f>G71</f>
        <v>216</v>
      </c>
      <c r="J71" s="115">
        <f>SUM(P71,R71,T71,V71,X71,Z71)</f>
        <v>4</v>
      </c>
      <c r="K71" s="112">
        <f>I71-J71</f>
        <v>212</v>
      </c>
      <c r="L71" s="116"/>
      <c r="M71" s="117"/>
      <c r="N71" s="117">
        <v>4</v>
      </c>
      <c r="O71" s="118"/>
      <c r="P71" s="119"/>
      <c r="Q71" s="120"/>
      <c r="R71" s="121"/>
      <c r="S71" s="122"/>
      <c r="T71" s="119"/>
      <c r="U71" s="120"/>
      <c r="V71" s="121"/>
      <c r="W71" s="122"/>
      <c r="X71" s="119"/>
      <c r="Y71" s="120"/>
      <c r="Z71" s="121">
        <v>4</v>
      </c>
      <c r="AA71" s="122">
        <v>6</v>
      </c>
      <c r="AB71" s="325" t="s">
        <v>159</v>
      </c>
    </row>
    <row r="72" spans="1:28" ht="15" customHeight="1" thickBot="1">
      <c r="A72" s="76"/>
      <c r="B72" s="145" t="s">
        <v>94</v>
      </c>
      <c r="C72" s="155">
        <f>COUNT(C70:C71)</f>
        <v>0</v>
      </c>
      <c r="D72" s="156">
        <f>COUNT(D70:D71)</f>
        <v>0</v>
      </c>
      <c r="E72" s="156">
        <f>COUNT(E70:E71)</f>
        <v>0</v>
      </c>
      <c r="F72" s="157">
        <f>COUNT(F70:F71)</f>
        <v>0</v>
      </c>
      <c r="G72" s="187">
        <f>SUM(G70:G71)</f>
        <v>324</v>
      </c>
      <c r="H72" s="316">
        <f>SUM(H70:H71)</f>
        <v>9</v>
      </c>
      <c r="I72" s="155">
        <f>SUM(I70:I71)</f>
        <v>324</v>
      </c>
      <c r="J72" s="156">
        <f>SUM(J70:J71)</f>
        <v>6</v>
      </c>
      <c r="K72" s="157">
        <f>SUM(K70:K71)</f>
        <v>318</v>
      </c>
      <c r="L72" s="188"/>
      <c r="M72" s="70"/>
      <c r="N72" s="70"/>
      <c r="O72" s="77"/>
      <c r="P72" s="78"/>
      <c r="Q72" s="139"/>
      <c r="R72" s="76"/>
      <c r="S72" s="140"/>
      <c r="T72" s="78"/>
      <c r="U72" s="139"/>
      <c r="V72" s="76"/>
      <c r="W72" s="140"/>
      <c r="X72" s="78"/>
      <c r="Y72" s="139"/>
      <c r="Z72" s="76"/>
      <c r="AA72" s="140"/>
      <c r="AB72" s="141"/>
    </row>
    <row r="73" spans="1:28" ht="15" customHeight="1" thickBot="1">
      <c r="A73" s="319" t="s">
        <v>115</v>
      </c>
      <c r="B73" s="145"/>
      <c r="C73" s="78"/>
      <c r="D73" s="70"/>
      <c r="E73" s="70"/>
      <c r="F73" s="71"/>
      <c r="G73" s="187"/>
      <c r="H73" s="176"/>
      <c r="I73" s="155"/>
      <c r="J73" s="156"/>
      <c r="K73" s="157"/>
      <c r="L73" s="188"/>
      <c r="M73" s="70"/>
      <c r="N73" s="70"/>
      <c r="O73" s="77"/>
      <c r="P73" s="78"/>
      <c r="Q73" s="139"/>
      <c r="R73" s="76"/>
      <c r="S73" s="140"/>
      <c r="T73" s="78"/>
      <c r="U73" s="139"/>
      <c r="V73" s="76"/>
      <c r="W73" s="140"/>
      <c r="X73" s="78"/>
      <c r="Y73" s="139"/>
      <c r="Z73" s="76"/>
      <c r="AA73" s="140"/>
      <c r="AB73" s="141"/>
    </row>
    <row r="74" spans="1:28" ht="27.75" customHeight="1">
      <c r="A74" s="80" t="s">
        <v>116</v>
      </c>
      <c r="B74" s="324" t="s">
        <v>117</v>
      </c>
      <c r="C74" s="82"/>
      <c r="D74" s="83"/>
      <c r="E74" s="83"/>
      <c r="F74" s="84">
        <v>2</v>
      </c>
      <c r="G74" s="85">
        <f>H74*36</f>
        <v>36</v>
      </c>
      <c r="H74" s="86">
        <f>Q74+S74+U74+W74+Y74+AA74</f>
        <v>1</v>
      </c>
      <c r="I74" s="87">
        <f>G74</f>
        <v>36</v>
      </c>
      <c r="J74" s="88">
        <f>SUM(P74,R74,T74,V74,X74,Z74)</f>
        <v>4</v>
      </c>
      <c r="K74" s="84">
        <f>I74-J74</f>
        <v>32</v>
      </c>
      <c r="L74" s="89">
        <f>SUM(P74,R74,T74,V74,X74,Z74)</f>
        <v>4</v>
      </c>
      <c r="M74" s="90"/>
      <c r="N74" s="90"/>
      <c r="O74" s="91"/>
      <c r="P74" s="92"/>
      <c r="Q74" s="93"/>
      <c r="R74" s="94">
        <v>4</v>
      </c>
      <c r="S74" s="95">
        <v>1</v>
      </c>
      <c r="T74" s="92"/>
      <c r="U74" s="93"/>
      <c r="V74" s="94"/>
      <c r="W74" s="95"/>
      <c r="X74" s="92"/>
      <c r="Y74" s="93"/>
      <c r="Z74" s="94"/>
      <c r="AA74" s="95"/>
      <c r="AB74" s="375" t="s">
        <v>95</v>
      </c>
    </row>
    <row r="75" spans="1:28" ht="15" customHeight="1" thickBot="1">
      <c r="A75" s="108"/>
      <c r="B75" s="192"/>
      <c r="C75" s="110"/>
      <c r="D75" s="111"/>
      <c r="E75" s="111"/>
      <c r="F75" s="112"/>
      <c r="G75" s="135"/>
      <c r="H75" s="113"/>
      <c r="I75" s="114"/>
      <c r="J75" s="115"/>
      <c r="K75" s="112"/>
      <c r="L75" s="116"/>
      <c r="M75" s="117"/>
      <c r="N75" s="117"/>
      <c r="O75" s="118"/>
      <c r="P75" s="119"/>
      <c r="Q75" s="120"/>
      <c r="R75" s="121"/>
      <c r="S75" s="122"/>
      <c r="T75" s="119"/>
      <c r="U75" s="120"/>
      <c r="V75" s="121"/>
      <c r="W75" s="122"/>
      <c r="X75" s="119"/>
      <c r="Y75" s="120"/>
      <c r="Z75" s="121"/>
      <c r="AA75" s="122"/>
      <c r="AB75" s="193"/>
    </row>
    <row r="76" spans="1:28" ht="15" customHeight="1" thickBot="1">
      <c r="A76" s="76"/>
      <c r="B76" s="145" t="s">
        <v>118</v>
      </c>
      <c r="C76" s="155">
        <f>COUNT(C74:C75)</f>
        <v>0</v>
      </c>
      <c r="D76" s="156">
        <f>COUNT(D74:D75)</f>
        <v>0</v>
      </c>
      <c r="E76" s="156">
        <f>COUNT(E74:E75)</f>
        <v>0</v>
      </c>
      <c r="F76" s="157">
        <f>COUNT(F74:F75)</f>
        <v>1</v>
      </c>
      <c r="G76" s="194">
        <f>SUM(G74:G75)</f>
        <v>36</v>
      </c>
      <c r="H76" s="176">
        <f>SUM(H74:H75)</f>
        <v>1</v>
      </c>
      <c r="I76" s="236" t="s">
        <v>4</v>
      </c>
      <c r="J76" s="159">
        <f>SUM(J74:J75)</f>
        <v>4</v>
      </c>
      <c r="K76" s="71">
        <f>SUM(K74:K75)</f>
        <v>32</v>
      </c>
      <c r="L76" s="188"/>
      <c r="M76" s="70"/>
      <c r="N76" s="70"/>
      <c r="O76" s="77"/>
      <c r="P76" s="78"/>
      <c r="Q76" s="139"/>
      <c r="R76" s="76"/>
      <c r="S76" s="140"/>
      <c r="T76" s="78"/>
      <c r="U76" s="139"/>
      <c r="V76" s="76"/>
      <c r="W76" s="140"/>
      <c r="X76" s="78"/>
      <c r="Y76" s="139"/>
      <c r="Z76" s="76"/>
      <c r="AA76" s="140"/>
      <c r="AB76" s="141"/>
    </row>
    <row r="77" spans="1:28" ht="15" customHeight="1">
      <c r="A77" s="80"/>
      <c r="B77" s="195" t="s">
        <v>15</v>
      </c>
      <c r="C77" s="196">
        <f aca="true" t="shared" si="13" ref="C77:H77">SUM(C72,C66,C57,C50)</f>
        <v>7</v>
      </c>
      <c r="D77" s="197">
        <f t="shared" si="13"/>
        <v>5</v>
      </c>
      <c r="E77" s="197">
        <f t="shared" si="13"/>
        <v>3</v>
      </c>
      <c r="F77" s="198">
        <f t="shared" si="13"/>
        <v>13</v>
      </c>
      <c r="G77" s="199">
        <f t="shared" si="13"/>
        <v>6480</v>
      </c>
      <c r="H77" s="200">
        <f t="shared" si="13"/>
        <v>180</v>
      </c>
      <c r="I77" s="196">
        <f>SUM(I30:I34,I37:I45,I53:I55,I60:I65,I70:I71,I48)</f>
        <v>6480</v>
      </c>
      <c r="J77" s="197">
        <f>SUM(J72,J66,J57,J50)</f>
        <v>296</v>
      </c>
      <c r="K77" s="198">
        <f>SUM(K72,K66,K57,K50)</f>
        <v>6184</v>
      </c>
      <c r="L77" s="199">
        <f aca="true" t="shared" si="14" ref="L77:AA77">SUM(L30:L34,L37:L45,L53:L55,L60:L65,L70:L71,L48)</f>
        <v>84</v>
      </c>
      <c r="M77" s="197">
        <f t="shared" si="14"/>
        <v>0</v>
      </c>
      <c r="N77" s="197">
        <f t="shared" si="14"/>
        <v>50</v>
      </c>
      <c r="O77" s="200">
        <f t="shared" si="14"/>
        <v>162</v>
      </c>
      <c r="P77" s="196">
        <f t="shared" si="14"/>
        <v>48</v>
      </c>
      <c r="Q77" s="198">
        <f t="shared" si="14"/>
        <v>28</v>
      </c>
      <c r="R77" s="199">
        <f t="shared" si="14"/>
        <v>54</v>
      </c>
      <c r="S77" s="200">
        <f t="shared" si="14"/>
        <v>32</v>
      </c>
      <c r="T77" s="196">
        <f t="shared" si="14"/>
        <v>57</v>
      </c>
      <c r="U77" s="198">
        <f t="shared" si="14"/>
        <v>30</v>
      </c>
      <c r="V77" s="199">
        <f t="shared" si="14"/>
        <v>62</v>
      </c>
      <c r="W77" s="200">
        <f t="shared" si="14"/>
        <v>30</v>
      </c>
      <c r="X77" s="196">
        <f t="shared" si="14"/>
        <v>31</v>
      </c>
      <c r="Y77" s="198">
        <f t="shared" si="14"/>
        <v>27</v>
      </c>
      <c r="Z77" s="199">
        <f>SUM(Z30:Z34,Z37:Z45,Z53:Z55,Z60:Z65,Z70:Z71,Z48)</f>
        <v>44</v>
      </c>
      <c r="AA77" s="200">
        <f t="shared" si="14"/>
        <v>33</v>
      </c>
      <c r="AB77" s="190"/>
    </row>
    <row r="78" spans="1:28" ht="15" customHeight="1">
      <c r="A78" s="201"/>
      <c r="B78" s="202" t="s">
        <v>60</v>
      </c>
      <c r="C78" s="203"/>
      <c r="D78" s="204"/>
      <c r="E78" s="204"/>
      <c r="F78" s="205"/>
      <c r="G78" s="201"/>
      <c r="H78" s="206"/>
      <c r="I78" s="203"/>
      <c r="J78" s="207"/>
      <c r="K78" s="208"/>
      <c r="L78" s="209"/>
      <c r="M78" s="207"/>
      <c r="N78" s="207"/>
      <c r="O78" s="34"/>
      <c r="P78" s="203">
        <f>COUNTIF($C$30:$C$35,"1")+COUNTIF($C$37:$C$45,"1")+COUNTIF($C$48:$C$48,"1")+COUNTIF($C$53:$C$55,"1")+COUNTIF($C$60:$D$65,"1")+COUNTIF($C$70:$C$71,"1")</f>
        <v>1</v>
      </c>
      <c r="Q78" s="208"/>
      <c r="R78" s="209">
        <f>COUNTIF($C$30:$C$35,"2")+COUNTIF($C$37:$C$45,"2")+COUNTIF($C$48:$C$48,"2")+COUNTIF($C$53:$C$55,"2")+COUNTIF($C$60:$D$65,"2")+COUNTIF($C$70:$C$71,"2")</f>
        <v>0</v>
      </c>
      <c r="S78" s="152"/>
      <c r="T78" s="203">
        <f>COUNTIF($C$30:$C$35,"3")+COUNTIF($C$37:$C$45,"3")+COUNTIF($C$48:$C$48,"3")+COUNTIF($C$53:$C$55,"3")+COUNTIF($C$60:$D$65,"3")+COUNTIF($C$70:$C$71,"3")</f>
        <v>1</v>
      </c>
      <c r="U78" s="208"/>
      <c r="V78" s="209">
        <f>COUNTIF($C$30:$C$35,"4")+COUNTIF($C$37:$C$45,"4")+COUNTIF($C$48:$C$48,"4")+COUNTIF($C$53:$C$55,"4")+COUNTIF($C$60:$D$65,"4")+COUNTIF($C$70:$C$71,"4")</f>
        <v>3</v>
      </c>
      <c r="W78" s="152"/>
      <c r="X78" s="203">
        <f>COUNTIF($C$30:$C$35,"5")+COUNTIF($C$37:$C$45,"5")+COUNTIF($C$48:$C$48,"5")+COUNTIF($C$53:$C$55,"5")+COUNTIF($C$60:$D$65,"5")+COUNTIF($C$70:$C$71,"5")</f>
        <v>1</v>
      </c>
      <c r="Y78" s="208"/>
      <c r="Z78" s="209">
        <f>COUNTIF($C$30:$C$35,"6")+COUNTIF($C$37:$C$45,"6")+COUNTIF($C$48:$C$48,"6")+COUNTIF($C$53:$C$55,"6")+COUNTIF($C$60:$D$65,"6")+COUNTIF($C$71,"6")</f>
        <v>1</v>
      </c>
      <c r="AA78" s="152"/>
      <c r="AB78" s="191"/>
    </row>
    <row r="79" spans="1:36" ht="15" customHeight="1">
      <c r="A79" s="201"/>
      <c r="B79" s="202" t="s">
        <v>119</v>
      </c>
      <c r="C79" s="203"/>
      <c r="D79" s="204"/>
      <c r="E79" s="204"/>
      <c r="F79" s="205"/>
      <c r="G79" s="201"/>
      <c r="H79" s="206"/>
      <c r="I79" s="203"/>
      <c r="J79" s="207"/>
      <c r="K79" s="208"/>
      <c r="L79" s="209"/>
      <c r="M79" s="207"/>
      <c r="N79" s="207"/>
      <c r="O79" s="34"/>
      <c r="P79" s="203">
        <f>COUNTIF($E$30:$E$35,"1")+COUNTIF($E$37:$E$45,"1")+COUNTIF($E$48:$E$48,"1")+COUNTIF($E$53:$E$56,"1")+COUNTIF($E$60:$E$65,"1")+COUNTIF($E$68:$E$71,"1")</f>
        <v>1</v>
      </c>
      <c r="Q79" s="208"/>
      <c r="R79" s="209">
        <f>COUNTIF($E$30:$E$35,"2")+COUNTIF($E$37:$E$45,"2")+COUNTIF($E$48:$E$48,"2")+COUNTIF($E$53:$E$56,"2")+COUNTIF($E$60:$E$65,"2")+COUNTIF($E$68:$E$71,"2")</f>
        <v>1</v>
      </c>
      <c r="S79" s="152"/>
      <c r="T79" s="203">
        <f>COUNTIF($E$30:$E$35,"3")+COUNTIF($E$37:$E$45,"3")+COUNTIF($E$48:$E$48,"3")+COUNTIF($E$53:$E$56,"3")+COUNTIF($E$60:$E$65,"3")+COUNTIF($E$68:$E$71,"3")</f>
        <v>1</v>
      </c>
      <c r="U79" s="208"/>
      <c r="V79" s="209">
        <f>COUNTIF($E$30:$E$35,"4")+COUNTIF($E$37:$E$45,"4")+COUNTIF($E$48:$E$48,"4")+COUNTIF($E$53:$E$56,"4")+COUNTIF($E$60:$E$65,"4")+COUNTIF($E$68:$E$71,"4")</f>
        <v>0</v>
      </c>
      <c r="W79" s="152"/>
      <c r="X79" s="203">
        <f>COUNTIF($E$30:$E$35,"5")+COUNTIF($E$37:$E$45,"5")+COUNTIF($E$48:$E$48,"5")+COUNTIF($E$53:$E$56,"5")+COUNTIF($E$60:$E$65,"5")+COUNTIF($E$68:$E$71,"5")</f>
        <v>0</v>
      </c>
      <c r="Y79" s="208"/>
      <c r="Z79" s="209">
        <f>COUNTIF($E$30:$E$35,"6")+COUNTIF($E$37:$E$45,"6")+COUNTIF($E$48:$E$48,"6")+COUNTIF($E$53:$E$56,"6")+COUNTIF($E$60:$E$65,"6")+COUNTIF($E$68:$E$71,"6")</f>
        <v>0</v>
      </c>
      <c r="AA79" s="152"/>
      <c r="AB79" s="210"/>
      <c r="AG79" s="1"/>
      <c r="AH79" s="1"/>
      <c r="AI79" s="1"/>
      <c r="AJ79" s="1"/>
    </row>
    <row r="80" spans="1:36" ht="15" customHeight="1" thickBot="1">
      <c r="A80" s="211"/>
      <c r="B80" s="212" t="s">
        <v>61</v>
      </c>
      <c r="C80" s="213"/>
      <c r="D80" s="214"/>
      <c r="E80" s="214"/>
      <c r="F80" s="215"/>
      <c r="G80" s="211"/>
      <c r="H80" s="216"/>
      <c r="I80" s="217"/>
      <c r="J80" s="218"/>
      <c r="K80" s="219"/>
      <c r="L80" s="220"/>
      <c r="M80" s="218"/>
      <c r="N80" s="218"/>
      <c r="O80" s="38"/>
      <c r="P80" s="217">
        <f>COUNTIF($F$30:$F$34,"1")+COUNTIF($F$37:$F$45,"1")+COUNTIF($F$48:$F$48,"1")+COUNTIF($F$53:$F$56,"1")+COUNTIF($F$60:$F$65,"1")+COUNTIF($F$70:$F$71,"1")</f>
        <v>2</v>
      </c>
      <c r="Q80" s="219"/>
      <c r="R80" s="220">
        <f>COUNTIF($F$30:$F$34,"2")+COUNTIF($F$37:$F$45,"2")+COUNTIF($F$48:$F$48,"2")+COUNTIF($F$53:$F$56,"2")+COUNTIF($F$60:$F$65,"2")+COUNTIF($F$70:$F$71,"2")</f>
        <v>3</v>
      </c>
      <c r="S80" s="221"/>
      <c r="T80" s="217">
        <f>COUNTIF($F$30:$F$34,"3")+COUNTIF($F$37:$F$45,"3")+COUNTIF($F$48:$F$48,"3")+COUNTIF($F$53:$F$56,"3")+COUNTIF($F$60:$F$65,"3")+COUNTIF($F$70:$F$71,"3")</f>
        <v>3</v>
      </c>
      <c r="U80" s="219"/>
      <c r="V80" s="220">
        <f>COUNTIF($F$30:$F$34,"4")+COUNTIF($F$37:$F$45,"4")+COUNTIF($F$48:$F$48,"4")+COUNTIF($F$53:$F$56,"4")+COUNTIF($F$60:$F$65,"4")+COUNTIF($F$70:$F$71,"4")</f>
        <v>2</v>
      </c>
      <c r="W80" s="221"/>
      <c r="X80" s="217">
        <f>COUNTIF($F$30:$F$34,"5")+COUNTIF($F$37:$F$45,"5")+COUNTIF($F$48:$F$48,"5")+COUNTIF($F$53:$F$56,"5")+COUNTIF($F$60:$F$65,"5")+COUNTIF($F$70:$F$71,"5")</f>
        <v>2</v>
      </c>
      <c r="Y80" s="219"/>
      <c r="Z80" s="220">
        <f>COUNTIF($F$30:$F$34,"6")+COUNTIF($F$37:$F$45,"6")+COUNTIF($F$48:$F$48,"6")+COUNTIF($F$53:$F$56,"6")+COUNTIF($F$60:$F$65,"6")+COUNTIF($F$70,"6")</f>
        <v>1</v>
      </c>
      <c r="AA80" s="221"/>
      <c r="AB80" s="222"/>
      <c r="AG80" s="1"/>
      <c r="AH80" s="1"/>
      <c r="AI80" s="1"/>
      <c r="AJ80" s="1"/>
    </row>
    <row r="81" spans="1:36" ht="13.5">
      <c r="A81" s="223"/>
      <c r="B81" s="223"/>
      <c r="C81" s="224"/>
      <c r="D81" s="224"/>
      <c r="E81" s="224"/>
      <c r="F81" s="224"/>
      <c r="G81" s="22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5"/>
      <c r="AG81" s="1"/>
      <c r="AH81" s="1"/>
      <c r="AI81" s="1"/>
      <c r="AJ81" s="1"/>
    </row>
    <row r="82" spans="1:36" ht="13.5">
      <c r="A82" s="223"/>
      <c r="B82" s="223"/>
      <c r="C82" s="224"/>
      <c r="D82" s="224"/>
      <c r="E82" s="224"/>
      <c r="F82" s="224"/>
      <c r="G82" s="223"/>
      <c r="H82" s="223"/>
      <c r="I82" s="223"/>
      <c r="J82" s="223"/>
      <c r="K82" s="223"/>
      <c r="L82" s="223"/>
      <c r="M82" s="223"/>
      <c r="N82" s="223"/>
      <c r="O82" s="223"/>
      <c r="P82" s="223"/>
      <c r="Q82" s="223">
        <f>Q77+S77</f>
        <v>60</v>
      </c>
      <c r="R82" s="223"/>
      <c r="S82" s="223"/>
      <c r="T82" s="223"/>
      <c r="U82" s="223">
        <f>U77+W77</f>
        <v>60</v>
      </c>
      <c r="V82" s="223"/>
      <c r="W82" s="223"/>
      <c r="X82" s="223"/>
      <c r="Y82" s="223">
        <f>Y77+AA77</f>
        <v>60</v>
      </c>
      <c r="Z82" s="223"/>
      <c r="AA82" s="223"/>
      <c r="AB82" s="225"/>
      <c r="AG82" s="1"/>
      <c r="AH82" s="1"/>
      <c r="AI82" s="1"/>
      <c r="AJ82" s="1"/>
    </row>
    <row r="83" spans="2:3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/>
      <c r="U83"/>
      <c r="V83"/>
      <c r="W83" s="1"/>
      <c r="X83" s="1"/>
      <c r="Y83" s="1"/>
      <c r="Z83" s="1"/>
      <c r="AA83" s="1"/>
      <c r="AB83" s="1"/>
      <c r="AG83" s="1"/>
      <c r="AH83" s="1"/>
      <c r="AI83" s="1"/>
      <c r="AJ83" s="1"/>
    </row>
    <row r="84" spans="2:3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/>
      <c r="U84"/>
      <c r="V84"/>
      <c r="W84" s="1"/>
      <c r="X84" s="1"/>
      <c r="Y84" s="1"/>
      <c r="Z84" s="1"/>
      <c r="AA84" s="1"/>
      <c r="AB84" s="1"/>
      <c r="AG84" s="1"/>
      <c r="AH84" s="1"/>
      <c r="AI84" s="1"/>
      <c r="AJ84" s="1"/>
    </row>
    <row r="85" spans="2:3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/>
      <c r="U85"/>
      <c r="V85"/>
      <c r="W85" s="1"/>
      <c r="X85" s="1"/>
      <c r="Y85" s="1"/>
      <c r="Z85" s="1"/>
      <c r="AA85" s="1"/>
      <c r="AB85" s="1"/>
      <c r="AG85" s="1"/>
      <c r="AH85" s="1"/>
      <c r="AI85" s="1"/>
      <c r="AJ85" s="1"/>
    </row>
  </sheetData>
  <sheetProtection/>
  <protectedRanges>
    <protectedRange sqref="C29:F29" name="Диапазон1_1"/>
    <protectedRange sqref="C36:F36" name="Диапазон1_2"/>
    <protectedRange sqref="C47:F47" name="Диапазон1_4"/>
    <protectedRange sqref="C50:F50" name="Диапазон1_5"/>
  </protectedRanges>
  <mergeCells count="48">
    <mergeCell ref="AB33:AB34"/>
    <mergeCell ref="AB40:AB41"/>
    <mergeCell ref="AB53:AB54"/>
    <mergeCell ref="AB60:AB65"/>
    <mergeCell ref="A33:A34"/>
    <mergeCell ref="B33:B34"/>
    <mergeCell ref="A53:A54"/>
    <mergeCell ref="B53:B54"/>
    <mergeCell ref="B60:B65"/>
    <mergeCell ref="A60:A65"/>
    <mergeCell ref="A47:B47"/>
    <mergeCell ref="A23:A27"/>
    <mergeCell ref="B23:B27"/>
    <mergeCell ref="I23:O23"/>
    <mergeCell ref="A58:B58"/>
    <mergeCell ref="G23:H26"/>
    <mergeCell ref="A40:A41"/>
    <mergeCell ref="B40:B41"/>
    <mergeCell ref="J24:J27"/>
    <mergeCell ref="B30:B32"/>
    <mergeCell ref="G10:AA10"/>
    <mergeCell ref="H16:AA16"/>
    <mergeCell ref="A2:AB2"/>
    <mergeCell ref="T24:W24"/>
    <mergeCell ref="M24:M27"/>
    <mergeCell ref="I24:I27"/>
    <mergeCell ref="H14:AA14"/>
    <mergeCell ref="N24:N27"/>
    <mergeCell ref="O24:O27"/>
    <mergeCell ref="A1:AB1"/>
    <mergeCell ref="A3:AB3"/>
    <mergeCell ref="K18:W18"/>
    <mergeCell ref="L24:L27"/>
    <mergeCell ref="P23:AA23"/>
    <mergeCell ref="AB23:AB27"/>
    <mergeCell ref="H9:AA9"/>
    <mergeCell ref="O17:S17"/>
    <mergeCell ref="H15:AA15"/>
    <mergeCell ref="K24:K27"/>
    <mergeCell ref="A30:A32"/>
    <mergeCell ref="AB30:AB32"/>
    <mergeCell ref="C14:F14"/>
    <mergeCell ref="C13:F13"/>
    <mergeCell ref="G11:AA11"/>
    <mergeCell ref="X24:AA24"/>
    <mergeCell ref="C23:F26"/>
    <mergeCell ref="P24:S24"/>
    <mergeCell ref="H13:AA13"/>
  </mergeCells>
  <printOptions/>
  <pageMargins left="0.31496062992125984" right="0.3937007874015748" top="0.3937007874015748" bottom="0.1968503937007874" header="0" footer="0"/>
  <pageSetup fitToHeight="1" fitToWidth="1" horizontalDpi="600" verticalDpi="600" orientation="portrait" paperSize="8" scale="60" r:id="rId2"/>
  <rowBreaks count="1" manualBreakCount="1">
    <brk id="74" max="255" man="1"/>
  </rowBreaks>
  <colBreaks count="1" manualBreakCount="1">
    <brk id="2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6"/>
  <sheetViews>
    <sheetView zoomScalePageLayoutView="0" workbookViewId="0" topLeftCell="A25">
      <selection activeCell="B36" sqref="B36"/>
    </sheetView>
  </sheetViews>
  <sheetFormatPr defaultColWidth="9.00390625" defaultRowHeight="12.75"/>
  <cols>
    <col min="1" max="1" width="1.75390625" style="0" customWidth="1"/>
    <col min="2" max="2" width="5.625" style="0" customWidth="1"/>
    <col min="3" max="53" width="2.75390625" style="0" customWidth="1"/>
    <col min="54" max="54" width="3.25390625" style="0" customWidth="1"/>
    <col min="56" max="56" width="10.25390625" style="0" customWidth="1"/>
    <col min="57" max="57" width="11.00390625" style="0" customWidth="1"/>
    <col min="58" max="58" width="17.125" style="0" customWidth="1"/>
    <col min="59" max="59" width="10.375" style="0" customWidth="1"/>
    <col min="60" max="60" width="10.125" style="0" customWidth="1"/>
    <col min="61" max="61" width="12.00390625" style="0" customWidth="1"/>
    <col min="62" max="62" width="10.25390625" style="0" customWidth="1"/>
  </cols>
  <sheetData>
    <row r="1" spans="1:54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"/>
    </row>
    <row r="2" spans="1:54" ht="15.75" thickBot="1">
      <c r="A2" s="12"/>
      <c r="B2" s="512" t="s">
        <v>92</v>
      </c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T2" s="512"/>
      <c r="U2" s="512"/>
      <c r="V2" s="512"/>
      <c r="W2" s="512"/>
      <c r="X2" s="512"/>
      <c r="Y2" s="512"/>
      <c r="Z2" s="512"/>
      <c r="AA2" s="512"/>
      <c r="AB2" s="512"/>
      <c r="AC2" s="512"/>
      <c r="AD2" s="512"/>
      <c r="AE2" s="512"/>
      <c r="AF2" s="512"/>
      <c r="AG2" s="512"/>
      <c r="AH2" s="512"/>
      <c r="AI2" s="512"/>
      <c r="AJ2" s="512"/>
      <c r="AK2" s="512"/>
      <c r="AL2" s="512"/>
      <c r="AM2" s="512"/>
      <c r="AN2" s="512"/>
      <c r="AO2" s="512"/>
      <c r="AP2" s="512"/>
      <c r="AQ2" s="512"/>
      <c r="AR2" s="512"/>
      <c r="AS2" s="512"/>
      <c r="AT2" s="512"/>
      <c r="AU2" s="512"/>
      <c r="AV2" s="512"/>
      <c r="AW2" s="512"/>
      <c r="AX2" s="512"/>
      <c r="AY2" s="512"/>
      <c r="AZ2" s="512"/>
      <c r="BA2" s="512"/>
      <c r="BB2" s="512"/>
    </row>
    <row r="3" spans="1:65" ht="76.5" customHeight="1" thickBot="1">
      <c r="A3" s="14"/>
      <c r="B3" s="237"/>
      <c r="C3" s="535" t="s">
        <v>23</v>
      </c>
      <c r="D3" s="535"/>
      <c r="E3" s="535"/>
      <c r="F3" s="535"/>
      <c r="G3" s="528" t="s">
        <v>24</v>
      </c>
      <c r="H3" s="528"/>
      <c r="I3" s="528"/>
      <c r="J3" s="528"/>
      <c r="K3" s="528" t="s">
        <v>25</v>
      </c>
      <c r="L3" s="528"/>
      <c r="M3" s="528"/>
      <c r="N3" s="528"/>
      <c r="O3" s="528" t="s">
        <v>26</v>
      </c>
      <c r="P3" s="528"/>
      <c r="Q3" s="528"/>
      <c r="R3" s="528"/>
      <c r="S3" s="528" t="s">
        <v>27</v>
      </c>
      <c r="T3" s="528"/>
      <c r="U3" s="528"/>
      <c r="V3" s="528"/>
      <c r="W3" s="528"/>
      <c r="X3" s="528" t="s">
        <v>28</v>
      </c>
      <c r="Y3" s="528"/>
      <c r="Z3" s="528"/>
      <c r="AA3" s="528"/>
      <c r="AB3" s="528" t="s">
        <v>29</v>
      </c>
      <c r="AC3" s="528"/>
      <c r="AD3" s="528"/>
      <c r="AE3" s="528"/>
      <c r="AF3" s="528"/>
      <c r="AG3" s="528" t="s">
        <v>30</v>
      </c>
      <c r="AH3" s="528"/>
      <c r="AI3" s="528"/>
      <c r="AJ3" s="528"/>
      <c r="AK3" s="528" t="s">
        <v>31</v>
      </c>
      <c r="AL3" s="528"/>
      <c r="AM3" s="528"/>
      <c r="AN3" s="528"/>
      <c r="AO3" s="528"/>
      <c r="AP3" s="528" t="s">
        <v>32</v>
      </c>
      <c r="AQ3" s="528"/>
      <c r="AR3" s="528"/>
      <c r="AS3" s="528"/>
      <c r="AT3" s="528" t="s">
        <v>33</v>
      </c>
      <c r="AU3" s="528"/>
      <c r="AV3" s="528"/>
      <c r="AW3" s="528"/>
      <c r="AX3" s="528" t="s">
        <v>34</v>
      </c>
      <c r="AY3" s="528"/>
      <c r="AZ3" s="528"/>
      <c r="BA3" s="528"/>
      <c r="BB3" s="529"/>
      <c r="BC3" s="530" t="s">
        <v>81</v>
      </c>
      <c r="BD3" s="531"/>
      <c r="BE3" s="238" t="s">
        <v>147</v>
      </c>
      <c r="BF3" s="326" t="s">
        <v>156</v>
      </c>
      <c r="BG3" s="240" t="s">
        <v>148</v>
      </c>
      <c r="BH3" s="241" t="s">
        <v>49</v>
      </c>
      <c r="BI3" s="327" t="s">
        <v>166</v>
      </c>
      <c r="BJ3" s="241" t="s">
        <v>2</v>
      </c>
      <c r="BK3" s="242" t="s">
        <v>4</v>
      </c>
      <c r="BL3" s="532" t="s">
        <v>0</v>
      </c>
      <c r="BM3" s="9"/>
    </row>
    <row r="4" spans="1:65" ht="40.5" customHeight="1" thickBot="1">
      <c r="A4" s="14"/>
      <c r="B4" s="277" t="s">
        <v>0</v>
      </c>
      <c r="C4" s="311">
        <v>1</v>
      </c>
      <c r="D4" s="312">
        <v>2</v>
      </c>
      <c r="E4" s="312">
        <v>3</v>
      </c>
      <c r="F4" s="313">
        <v>4</v>
      </c>
      <c r="G4" s="312">
        <v>5</v>
      </c>
      <c r="H4" s="312">
        <v>6</v>
      </c>
      <c r="I4" s="312">
        <v>7</v>
      </c>
      <c r="J4" s="312">
        <v>8</v>
      </c>
      <c r="K4" s="314">
        <v>9</v>
      </c>
      <c r="L4" s="312">
        <v>10</v>
      </c>
      <c r="M4" s="312">
        <v>11</v>
      </c>
      <c r="N4" s="313">
        <v>12</v>
      </c>
      <c r="O4" s="312">
        <v>13</v>
      </c>
      <c r="P4" s="312">
        <v>14</v>
      </c>
      <c r="Q4" s="312">
        <v>15</v>
      </c>
      <c r="R4" s="312">
        <v>16</v>
      </c>
      <c r="S4" s="314">
        <v>17</v>
      </c>
      <c r="T4" s="312">
        <v>18</v>
      </c>
      <c r="U4" s="312">
        <v>19</v>
      </c>
      <c r="V4" s="312">
        <v>20</v>
      </c>
      <c r="W4" s="313">
        <v>21</v>
      </c>
      <c r="X4" s="312">
        <v>22</v>
      </c>
      <c r="Y4" s="312">
        <v>23</v>
      </c>
      <c r="Z4" s="312">
        <v>24</v>
      </c>
      <c r="AA4" s="312">
        <v>25</v>
      </c>
      <c r="AB4" s="314">
        <v>26</v>
      </c>
      <c r="AC4" s="312">
        <v>27</v>
      </c>
      <c r="AD4" s="312">
        <v>28</v>
      </c>
      <c r="AE4" s="312">
        <v>29</v>
      </c>
      <c r="AF4" s="313">
        <v>30</v>
      </c>
      <c r="AG4" s="312">
        <v>31</v>
      </c>
      <c r="AH4" s="312">
        <v>32</v>
      </c>
      <c r="AI4" s="312">
        <v>33</v>
      </c>
      <c r="AJ4" s="312">
        <v>34</v>
      </c>
      <c r="AK4" s="314">
        <v>35</v>
      </c>
      <c r="AL4" s="312">
        <v>36</v>
      </c>
      <c r="AM4" s="312">
        <v>37</v>
      </c>
      <c r="AN4" s="312">
        <v>38</v>
      </c>
      <c r="AO4" s="313">
        <v>39</v>
      </c>
      <c r="AP4" s="314">
        <v>40</v>
      </c>
      <c r="AQ4" s="312">
        <v>41</v>
      </c>
      <c r="AR4" s="312">
        <v>42</v>
      </c>
      <c r="AS4" s="313">
        <v>43</v>
      </c>
      <c r="AT4" s="314">
        <v>44</v>
      </c>
      <c r="AU4" s="312">
        <v>45</v>
      </c>
      <c r="AV4" s="312">
        <v>46</v>
      </c>
      <c r="AW4" s="313">
        <v>47</v>
      </c>
      <c r="AX4" s="314">
        <v>48</v>
      </c>
      <c r="AY4" s="312">
        <v>49</v>
      </c>
      <c r="AZ4" s="312">
        <v>50</v>
      </c>
      <c r="BA4" s="312">
        <v>51</v>
      </c>
      <c r="BB4" s="315">
        <v>52</v>
      </c>
      <c r="BC4" s="238" t="s">
        <v>47</v>
      </c>
      <c r="BD4" s="239" t="s">
        <v>48</v>
      </c>
      <c r="BE4" s="76" t="s">
        <v>45</v>
      </c>
      <c r="BF4" s="70" t="s">
        <v>83</v>
      </c>
      <c r="BG4" s="78" t="s">
        <v>1</v>
      </c>
      <c r="BH4" s="70" t="s">
        <v>82</v>
      </c>
      <c r="BI4" s="70" t="s">
        <v>46</v>
      </c>
      <c r="BJ4" s="70" t="s">
        <v>3</v>
      </c>
      <c r="BK4" s="71"/>
      <c r="BL4" s="533"/>
      <c r="BM4" s="9"/>
    </row>
    <row r="5" spans="1:65" ht="15" customHeight="1">
      <c r="A5" s="15"/>
      <c r="B5" s="282">
        <v>1</v>
      </c>
      <c r="C5" s="283"/>
      <c r="D5" s="284"/>
      <c r="E5" s="284"/>
      <c r="F5" s="285"/>
      <c r="G5" s="284" t="s">
        <v>83</v>
      </c>
      <c r="H5" s="284" t="s">
        <v>83</v>
      </c>
      <c r="I5" s="284" t="s">
        <v>83</v>
      </c>
      <c r="J5" s="284" t="s">
        <v>83</v>
      </c>
      <c r="K5" s="283" t="s">
        <v>83</v>
      </c>
      <c r="L5" s="284" t="s">
        <v>83</v>
      </c>
      <c r="M5" s="284" t="s">
        <v>83</v>
      </c>
      <c r="N5" s="285" t="s">
        <v>83</v>
      </c>
      <c r="O5" s="284"/>
      <c r="P5" s="284"/>
      <c r="Q5" s="286"/>
      <c r="R5" s="284"/>
      <c r="S5" s="283"/>
      <c r="T5" s="284" t="s">
        <v>3</v>
      </c>
      <c r="U5" s="284" t="s">
        <v>3</v>
      </c>
      <c r="V5" s="284" t="s">
        <v>45</v>
      </c>
      <c r="W5" s="285" t="s">
        <v>83</v>
      </c>
      <c r="X5" s="284" t="s">
        <v>83</v>
      </c>
      <c r="Y5" s="284" t="s">
        <v>83</v>
      </c>
      <c r="Z5" s="284" t="s">
        <v>83</v>
      </c>
      <c r="AA5" s="284" t="s">
        <v>83</v>
      </c>
      <c r="AB5" s="283" t="s">
        <v>83</v>
      </c>
      <c r="AC5" s="284" t="s">
        <v>83</v>
      </c>
      <c r="AD5" s="284" t="s">
        <v>83</v>
      </c>
      <c r="AE5" s="284"/>
      <c r="AF5" s="285"/>
      <c r="AG5" s="284"/>
      <c r="AH5" s="284"/>
      <c r="AI5" s="284"/>
      <c r="AJ5" s="284"/>
      <c r="AK5" s="283"/>
      <c r="AL5" s="284"/>
      <c r="AM5" s="284"/>
      <c r="AN5" s="284"/>
      <c r="AO5" s="285"/>
      <c r="AP5" s="283"/>
      <c r="AQ5" s="284"/>
      <c r="AR5" s="284"/>
      <c r="AS5" s="285"/>
      <c r="AT5" s="283" t="s">
        <v>3</v>
      </c>
      <c r="AU5" s="284" t="s">
        <v>3</v>
      </c>
      <c r="AV5" s="284" t="s">
        <v>3</v>
      </c>
      <c r="AW5" s="285" t="s">
        <v>3</v>
      </c>
      <c r="AX5" s="283" t="s">
        <v>3</v>
      </c>
      <c r="AY5" s="284" t="s">
        <v>3</v>
      </c>
      <c r="AZ5" s="284" t="s">
        <v>3</v>
      </c>
      <c r="BA5" s="284" t="s">
        <v>3</v>
      </c>
      <c r="BB5" s="287" t="s">
        <v>3</v>
      </c>
      <c r="BC5" s="288">
        <f>COUNTBLANK(C5:W5)+ISTEXT(C5:R5)</f>
        <v>9</v>
      </c>
      <c r="BD5" s="289">
        <f>COUNTBLANK(X5:BB5)</f>
        <v>15</v>
      </c>
      <c r="BE5" s="288">
        <f>COUNTIF(C5:BB5,"Э")</f>
        <v>1</v>
      </c>
      <c r="BF5" s="291">
        <f>COUNTIF(C5:BB5,"Н")</f>
        <v>16</v>
      </c>
      <c r="BG5" s="290">
        <f>COUNTIF(C5:BB5,"П")</f>
        <v>0</v>
      </c>
      <c r="BH5" s="291">
        <f>COUNTIF(F5:BE5,"А")</f>
        <v>0</v>
      </c>
      <c r="BI5" s="291"/>
      <c r="BJ5" s="291">
        <f>COUNTIF(C5:BB5,"К")</f>
        <v>11</v>
      </c>
      <c r="BK5" s="292">
        <f>SUM(BC5:BJ5)</f>
        <v>52</v>
      </c>
      <c r="BL5" s="293">
        <v>1</v>
      </c>
      <c r="BM5" s="9"/>
    </row>
    <row r="6" spans="1:65" ht="15" customHeight="1">
      <c r="A6" s="15"/>
      <c r="B6" s="247">
        <v>2</v>
      </c>
      <c r="C6" s="243"/>
      <c r="D6" s="244"/>
      <c r="E6" s="244" t="s">
        <v>1</v>
      </c>
      <c r="F6" s="245" t="s">
        <v>1</v>
      </c>
      <c r="G6" s="244" t="s">
        <v>1</v>
      </c>
      <c r="H6" s="244" t="s">
        <v>1</v>
      </c>
      <c r="I6" s="244" t="s">
        <v>1</v>
      </c>
      <c r="J6" s="244" t="s">
        <v>1</v>
      </c>
      <c r="K6" s="243" t="s">
        <v>1</v>
      </c>
      <c r="L6" s="244" t="s">
        <v>1</v>
      </c>
      <c r="M6" s="244"/>
      <c r="N6" s="245"/>
      <c r="O6" s="244"/>
      <c r="P6" s="244"/>
      <c r="Q6" s="244"/>
      <c r="R6" s="244"/>
      <c r="S6" s="243"/>
      <c r="T6" s="244" t="s">
        <v>3</v>
      </c>
      <c r="U6" s="244" t="s">
        <v>46</v>
      </c>
      <c r="V6" s="244" t="s">
        <v>45</v>
      </c>
      <c r="W6" s="245"/>
      <c r="X6" s="244"/>
      <c r="Y6" s="244"/>
      <c r="Z6" s="244"/>
      <c r="AA6" s="244"/>
      <c r="AB6" s="243"/>
      <c r="AC6" s="244"/>
      <c r="AD6" s="244"/>
      <c r="AE6" s="244"/>
      <c r="AF6" s="245"/>
      <c r="AG6" s="244"/>
      <c r="AH6" s="244"/>
      <c r="AI6" s="244"/>
      <c r="AJ6" s="244"/>
      <c r="AK6" s="243"/>
      <c r="AL6" s="244"/>
      <c r="AM6" s="244"/>
      <c r="AN6" s="244"/>
      <c r="AO6" s="245"/>
      <c r="AP6" s="243"/>
      <c r="AQ6" s="244"/>
      <c r="AR6" s="244" t="s">
        <v>45</v>
      </c>
      <c r="AS6" s="245" t="s">
        <v>45</v>
      </c>
      <c r="AT6" s="243" t="s">
        <v>3</v>
      </c>
      <c r="AU6" s="244" t="s">
        <v>3</v>
      </c>
      <c r="AV6" s="244" t="s">
        <v>3</v>
      </c>
      <c r="AW6" s="245" t="s">
        <v>3</v>
      </c>
      <c r="AX6" s="243" t="s">
        <v>3</v>
      </c>
      <c r="AY6" s="244" t="s">
        <v>3</v>
      </c>
      <c r="AZ6" s="244" t="s">
        <v>3</v>
      </c>
      <c r="BA6" s="244" t="s">
        <v>3</v>
      </c>
      <c r="BB6" s="246" t="s">
        <v>3</v>
      </c>
      <c r="BC6" s="189">
        <f>COUNTBLANK(C6:U6)</f>
        <v>9</v>
      </c>
      <c r="BD6" s="179">
        <f>COUNTBLANK(V6:BB6)</f>
        <v>21</v>
      </c>
      <c r="BE6" s="189">
        <f>COUNTIF(C6:BB6,"Э")</f>
        <v>3</v>
      </c>
      <c r="BF6" s="181">
        <f>COUNTIF(C6:BB6,"Н")</f>
        <v>0</v>
      </c>
      <c r="BG6" s="180">
        <f>COUNTIF(C6:BB6,"П")</f>
        <v>8</v>
      </c>
      <c r="BH6" s="181">
        <f>COUNTIF(F6:BE6,"А")</f>
        <v>0</v>
      </c>
      <c r="BI6" s="207">
        <f>COUNTIF(G6:BF6,"В")</f>
        <v>1</v>
      </c>
      <c r="BJ6" s="181">
        <f>COUNTIF(C6:BB6,"К")</f>
        <v>10</v>
      </c>
      <c r="BK6" s="182">
        <f>SUM(BC6:BJ6)</f>
        <v>52</v>
      </c>
      <c r="BL6" s="248">
        <v>2</v>
      </c>
      <c r="BM6" s="9"/>
    </row>
    <row r="7" spans="1:65" ht="15" customHeight="1" thickBot="1">
      <c r="A7" s="15"/>
      <c r="B7" s="294">
        <v>3</v>
      </c>
      <c r="C7" s="295"/>
      <c r="D7" s="296"/>
      <c r="E7" s="296"/>
      <c r="F7" s="297"/>
      <c r="G7" s="295"/>
      <c r="H7" s="296"/>
      <c r="I7" s="296"/>
      <c r="J7" s="297"/>
      <c r="K7" s="295"/>
      <c r="L7" s="296"/>
      <c r="M7" s="296"/>
      <c r="N7" s="297"/>
      <c r="O7" s="295"/>
      <c r="P7" s="296"/>
      <c r="Q7" s="296"/>
      <c r="R7" s="297"/>
      <c r="S7" s="295"/>
      <c r="T7" s="296" t="s">
        <v>3</v>
      </c>
      <c r="U7" s="296" t="s">
        <v>46</v>
      </c>
      <c r="V7" s="296" t="s">
        <v>45</v>
      </c>
      <c r="W7" s="297"/>
      <c r="X7" s="296"/>
      <c r="Y7" s="296"/>
      <c r="Z7" s="296"/>
      <c r="AA7" s="297"/>
      <c r="AB7" s="295"/>
      <c r="AC7" s="296"/>
      <c r="AD7" s="296"/>
      <c r="AE7" s="296"/>
      <c r="AF7" s="297"/>
      <c r="AG7" s="298"/>
      <c r="AH7" s="296"/>
      <c r="AI7" s="296"/>
      <c r="AJ7" s="297"/>
      <c r="AK7" s="298"/>
      <c r="AL7" s="296"/>
      <c r="AM7" s="296" t="s">
        <v>45</v>
      </c>
      <c r="AN7" s="296" t="s">
        <v>82</v>
      </c>
      <c r="AO7" s="296" t="s">
        <v>82</v>
      </c>
      <c r="AP7" s="295" t="s">
        <v>82</v>
      </c>
      <c r="AQ7" s="296" t="s">
        <v>82</v>
      </c>
      <c r="AR7" s="296" t="s">
        <v>82</v>
      </c>
      <c r="AS7" s="297" t="s">
        <v>82</v>
      </c>
      <c r="AT7" s="295" t="s">
        <v>3</v>
      </c>
      <c r="AU7" s="296" t="s">
        <v>3</v>
      </c>
      <c r="AV7" s="296" t="s">
        <v>3</v>
      </c>
      <c r="AW7" s="297" t="s">
        <v>3</v>
      </c>
      <c r="AX7" s="295" t="s">
        <v>3</v>
      </c>
      <c r="AY7" s="296" t="s">
        <v>3</v>
      </c>
      <c r="AZ7" s="296" t="s">
        <v>3</v>
      </c>
      <c r="BA7" s="296" t="s">
        <v>3</v>
      </c>
      <c r="BB7" s="299" t="s">
        <v>3</v>
      </c>
      <c r="BC7" s="300">
        <f>COUNTBLANK(C7:T7)</f>
        <v>17</v>
      </c>
      <c r="BD7" s="301">
        <f>COUNTBLANK(V7:BB7)</f>
        <v>16</v>
      </c>
      <c r="BE7" s="300">
        <f>COUNTIF(C7:BB7,"Э")</f>
        <v>2</v>
      </c>
      <c r="BF7" s="303">
        <f>COUNTIF(C7:BB7,"У")</f>
        <v>0</v>
      </c>
      <c r="BG7" s="302">
        <f>COUNTIF(C7:BB7,"П")</f>
        <v>0</v>
      </c>
      <c r="BH7" s="303">
        <f>COUNTIF(F7:BE7,"Г")</f>
        <v>6</v>
      </c>
      <c r="BI7" s="303">
        <f>COUNTIF(G7:BF7,"В")</f>
        <v>1</v>
      </c>
      <c r="BJ7" s="303">
        <f>COUNTIF(C7:BB7,"К")</f>
        <v>10</v>
      </c>
      <c r="BK7" s="304">
        <f>SUM(BC7:BJ7)</f>
        <v>52</v>
      </c>
      <c r="BL7" s="305">
        <v>3</v>
      </c>
      <c r="BM7" s="9"/>
    </row>
    <row r="8" spans="1:64" ht="15" customHeight="1" hidden="1" thickBot="1">
      <c r="A8" s="1"/>
      <c r="B8" s="249"/>
      <c r="C8" s="250"/>
      <c r="D8" s="251"/>
      <c r="E8" s="251"/>
      <c r="F8" s="252"/>
      <c r="G8" s="250"/>
      <c r="H8" s="251"/>
      <c r="I8" s="251"/>
      <c r="J8" s="252"/>
      <c r="K8" s="250"/>
      <c r="L8" s="251"/>
      <c r="M8" s="251"/>
      <c r="N8" s="252"/>
      <c r="O8" s="250"/>
      <c r="P8" s="251"/>
      <c r="Q8" s="251"/>
      <c r="R8" s="252"/>
      <c r="S8" s="250"/>
      <c r="T8" s="251"/>
      <c r="U8" s="251"/>
      <c r="V8" s="251"/>
      <c r="W8" s="252"/>
      <c r="X8" s="250"/>
      <c r="Y8" s="251"/>
      <c r="Z8" s="251"/>
      <c r="AA8" s="252"/>
      <c r="AB8" s="250"/>
      <c r="AC8" s="251"/>
      <c r="AD8" s="251"/>
      <c r="AE8" s="251"/>
      <c r="AF8" s="252"/>
      <c r="AG8" s="250"/>
      <c r="AH8" s="251"/>
      <c r="AI8" s="251"/>
      <c r="AJ8" s="252"/>
      <c r="AK8" s="250"/>
      <c r="AL8" s="251"/>
      <c r="AM8" s="251"/>
      <c r="AN8" s="251"/>
      <c r="AO8" s="252"/>
      <c r="AP8" s="250"/>
      <c r="AQ8" s="251"/>
      <c r="AR8" s="251"/>
      <c r="AS8" s="252"/>
      <c r="AT8" s="250"/>
      <c r="AU8" s="251"/>
      <c r="AV8" s="251"/>
      <c r="AW8" s="252"/>
      <c r="AX8" s="250"/>
      <c r="AY8" s="251"/>
      <c r="AZ8" s="251"/>
      <c r="BA8" s="251"/>
      <c r="BB8" s="252"/>
      <c r="BC8" s="253"/>
      <c r="BD8" s="254"/>
      <c r="BE8" s="255"/>
      <c r="BF8" s="253"/>
      <c r="BG8" s="253"/>
      <c r="BH8" s="253"/>
      <c r="BI8" s="253"/>
      <c r="BJ8" s="256"/>
      <c r="BK8" s="253"/>
      <c r="BL8" s="257"/>
    </row>
    <row r="9" spans="1:64" ht="15" customHeight="1">
      <c r="A9" s="1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258"/>
      <c r="AP9" s="258"/>
      <c r="AQ9" s="258"/>
      <c r="AR9" s="258"/>
      <c r="AS9" s="258"/>
      <c r="AT9" s="258"/>
      <c r="AU9" s="258"/>
      <c r="AV9" s="258"/>
      <c r="AW9" s="258"/>
      <c r="AX9" s="258"/>
      <c r="AY9" s="258"/>
      <c r="AZ9" s="258"/>
      <c r="BA9" s="258"/>
      <c r="BB9" s="258"/>
      <c r="BC9" s="258"/>
      <c r="BD9" s="258"/>
      <c r="BE9" s="258"/>
      <c r="BF9" s="258"/>
      <c r="BG9" s="258"/>
      <c r="BH9" s="258"/>
      <c r="BI9" s="258"/>
      <c r="BJ9" s="258"/>
      <c r="BK9" s="258"/>
      <c r="BL9" s="258"/>
    </row>
    <row r="10" spans="1:64" ht="15" customHeight="1">
      <c r="A10" s="1"/>
      <c r="B10" s="258"/>
      <c r="C10" s="258" t="s">
        <v>167</v>
      </c>
      <c r="D10" s="258"/>
      <c r="E10" s="258"/>
      <c r="F10" s="258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Z10" s="534" t="s">
        <v>96</v>
      </c>
      <c r="AA10" s="534"/>
      <c r="AB10" s="534"/>
      <c r="AC10" s="534"/>
      <c r="AD10" s="534"/>
      <c r="AE10" s="534"/>
      <c r="AF10" s="534"/>
      <c r="AG10" s="534"/>
      <c r="AH10" s="534"/>
      <c r="AI10" s="534"/>
      <c r="AJ10" s="534"/>
      <c r="AK10" s="534"/>
      <c r="AL10" s="329"/>
      <c r="AM10" s="329"/>
      <c r="AN10" s="329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58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</row>
    <row r="11" spans="1:64" ht="15" customHeight="1">
      <c r="A11" s="1"/>
      <c r="B11" s="225"/>
      <c r="D11" s="258" t="s">
        <v>169</v>
      </c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Z11" s="330" t="s">
        <v>90</v>
      </c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0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</row>
    <row r="12" spans="1:64" ht="15" customHeight="1">
      <c r="A12" s="1"/>
      <c r="B12" s="328"/>
      <c r="C12" s="225" t="s">
        <v>84</v>
      </c>
      <c r="D12" s="225"/>
      <c r="E12" s="225"/>
      <c r="F12" s="225"/>
      <c r="G12" s="225"/>
      <c r="H12" s="225"/>
      <c r="I12" s="225"/>
      <c r="J12" s="225"/>
      <c r="K12" s="225"/>
      <c r="L12" s="259"/>
      <c r="M12" s="225"/>
      <c r="N12" s="225"/>
      <c r="O12" s="258"/>
      <c r="P12" s="258"/>
      <c r="Q12" s="225"/>
      <c r="R12" s="225"/>
      <c r="S12" s="225"/>
      <c r="T12" s="225"/>
      <c r="U12" s="225"/>
      <c r="V12" s="225"/>
      <c r="W12" s="225"/>
      <c r="X12" s="225"/>
      <c r="Z12" s="511" t="s">
        <v>168</v>
      </c>
      <c r="AA12" s="511"/>
      <c r="AB12" s="511"/>
      <c r="AC12" s="511"/>
      <c r="AD12" s="511"/>
      <c r="AE12" s="511"/>
      <c r="AF12" s="511"/>
      <c r="AG12" s="511"/>
      <c r="AH12" s="511"/>
      <c r="AI12" s="511"/>
      <c r="AJ12" s="511"/>
      <c r="AK12" s="511"/>
      <c r="AL12" s="511"/>
      <c r="AM12" s="332"/>
      <c r="AN12" s="332"/>
      <c r="AO12" s="258"/>
      <c r="AP12" s="258"/>
      <c r="AQ12" s="258"/>
      <c r="AR12" s="258"/>
      <c r="AS12" s="258"/>
      <c r="AT12" s="258"/>
      <c r="AU12" s="258"/>
      <c r="AV12" s="258"/>
      <c r="AW12" s="258"/>
      <c r="AX12" s="258"/>
      <c r="AY12" s="258"/>
      <c r="AZ12" s="258"/>
      <c r="BA12" s="258"/>
      <c r="BB12" s="258"/>
      <c r="BC12" s="258"/>
      <c r="BD12" s="258"/>
      <c r="BE12" s="258"/>
      <c r="BF12" s="258"/>
      <c r="BG12" s="258"/>
      <c r="BH12" s="258"/>
      <c r="BI12" s="258"/>
      <c r="BJ12" s="258"/>
      <c r="BK12" s="258"/>
      <c r="BL12" s="258"/>
    </row>
    <row r="13" spans="1:64" ht="15" customHeight="1">
      <c r="A13" s="1"/>
      <c r="B13" s="258"/>
      <c r="C13" s="577" t="s">
        <v>96</v>
      </c>
      <c r="D13" s="577"/>
      <c r="E13" s="577"/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7"/>
      <c r="Q13" s="258"/>
      <c r="R13" s="258"/>
      <c r="S13" s="258"/>
      <c r="T13" s="258"/>
      <c r="U13" s="258"/>
      <c r="V13" s="258"/>
      <c r="W13" s="258"/>
      <c r="X13" s="258"/>
      <c r="AO13" s="225"/>
      <c r="AP13" s="225"/>
      <c r="AQ13" s="225"/>
      <c r="AR13" s="225"/>
      <c r="AS13" s="225"/>
      <c r="AT13" s="225"/>
      <c r="AU13" s="225"/>
      <c r="AV13" s="225"/>
      <c r="AW13" s="225"/>
      <c r="AX13" s="225"/>
      <c r="AY13" s="225"/>
      <c r="AZ13" s="225"/>
      <c r="BA13" s="225"/>
      <c r="BB13" s="225"/>
      <c r="BC13" s="258"/>
      <c r="BD13" s="258"/>
      <c r="BE13" s="258"/>
      <c r="BF13" s="258"/>
      <c r="BG13" s="258"/>
      <c r="BH13" s="258"/>
      <c r="BI13" s="258"/>
      <c r="BJ13" s="258"/>
      <c r="BK13" s="258"/>
      <c r="BL13" s="258"/>
    </row>
    <row r="14" spans="1:29" ht="15" customHeight="1">
      <c r="A14" s="1"/>
      <c r="H14" s="1"/>
      <c r="I14" s="1"/>
      <c r="J14" s="1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"/>
      <c r="Z14" s="1"/>
      <c r="AA14" s="1"/>
      <c r="AB14" s="1"/>
      <c r="AC14" s="1"/>
    </row>
    <row r="15" spans="1:21" ht="15" customHeight="1">
      <c r="A15" s="1"/>
      <c r="U15" s="17"/>
    </row>
    <row r="16" spans="1:50" ht="15" customHeight="1">
      <c r="A16" s="1"/>
      <c r="B16" s="512" t="s">
        <v>35</v>
      </c>
      <c r="C16" s="512"/>
      <c r="D16" s="512"/>
      <c r="E16" s="512"/>
      <c r="F16" s="512"/>
      <c r="G16" s="512"/>
      <c r="H16" s="512"/>
      <c r="I16" s="512"/>
      <c r="J16" s="512"/>
      <c r="K16" s="512"/>
      <c r="L16" s="512"/>
      <c r="M16" s="512"/>
      <c r="N16" s="512"/>
      <c r="O16" s="512"/>
      <c r="P16" s="512"/>
      <c r="Q16" s="512"/>
      <c r="R16" s="512"/>
      <c r="S16" s="512"/>
      <c r="T16" s="512"/>
      <c r="U16" s="512"/>
      <c r="V16" s="512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512"/>
    </row>
    <row r="17" spans="1:50" ht="15" customHeight="1" thickBo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</row>
    <row r="18" spans="1:55" ht="25.5" customHeight="1" thickBot="1">
      <c r="A18" s="1"/>
      <c r="B18" s="513" t="s">
        <v>0</v>
      </c>
      <c r="C18" s="513"/>
      <c r="D18" s="513"/>
      <c r="E18" s="598" t="s">
        <v>170</v>
      </c>
      <c r="F18" s="522"/>
      <c r="G18" s="522"/>
      <c r="H18" s="522"/>
      <c r="I18" s="522"/>
      <c r="J18" s="523"/>
      <c r="K18" s="598" t="s">
        <v>171</v>
      </c>
      <c r="L18" s="522"/>
      <c r="M18" s="522"/>
      <c r="N18" s="522"/>
      <c r="O18" s="522"/>
      <c r="P18" s="522"/>
      <c r="Q18" s="522"/>
      <c r="R18" s="602"/>
      <c r="S18" s="604" t="s">
        <v>156</v>
      </c>
      <c r="T18" s="540"/>
      <c r="U18" s="540"/>
      <c r="V18" s="540"/>
      <c r="W18" s="540"/>
      <c r="X18" s="540"/>
      <c r="Y18" s="540"/>
      <c r="Z18" s="540"/>
      <c r="AA18" s="540"/>
      <c r="AB18" s="605"/>
      <c r="AC18" s="604" t="s">
        <v>69</v>
      </c>
      <c r="AD18" s="540"/>
      <c r="AE18" s="540"/>
      <c r="AF18" s="540"/>
      <c r="AG18" s="540"/>
      <c r="AH18" s="540"/>
      <c r="AI18" s="605"/>
      <c r="AJ18" s="522" t="s">
        <v>91</v>
      </c>
      <c r="AK18" s="522"/>
      <c r="AL18" s="522"/>
      <c r="AM18" s="522"/>
      <c r="AN18" s="522"/>
      <c r="AO18" s="522"/>
      <c r="AP18" s="522"/>
      <c r="AQ18" s="523"/>
      <c r="AR18" s="540" t="s">
        <v>166</v>
      </c>
      <c r="AS18" s="540"/>
      <c r="AT18" s="540"/>
      <c r="AU18" s="540"/>
      <c r="AV18" s="540"/>
      <c r="AW18" s="540"/>
      <c r="AX18" s="540"/>
      <c r="AY18" s="578" t="s">
        <v>2</v>
      </c>
      <c r="AZ18" s="579"/>
      <c r="BA18" s="579"/>
      <c r="BB18" s="580"/>
      <c r="BC18" s="333" t="s">
        <v>36</v>
      </c>
    </row>
    <row r="19" spans="1:55" ht="43.5" customHeight="1" thickBot="1">
      <c r="A19" s="1"/>
      <c r="B19" s="513"/>
      <c r="C19" s="513"/>
      <c r="D19" s="513"/>
      <c r="E19" s="599"/>
      <c r="F19" s="600"/>
      <c r="G19" s="600"/>
      <c r="H19" s="600"/>
      <c r="I19" s="600"/>
      <c r="J19" s="601"/>
      <c r="K19" s="599"/>
      <c r="L19" s="600"/>
      <c r="M19" s="600"/>
      <c r="N19" s="600"/>
      <c r="O19" s="600"/>
      <c r="P19" s="600"/>
      <c r="Q19" s="600"/>
      <c r="R19" s="603"/>
      <c r="S19" s="606"/>
      <c r="T19" s="600"/>
      <c r="U19" s="600"/>
      <c r="V19" s="600"/>
      <c r="W19" s="600"/>
      <c r="X19" s="600"/>
      <c r="Y19" s="600"/>
      <c r="Z19" s="600"/>
      <c r="AA19" s="600"/>
      <c r="AB19" s="603"/>
      <c r="AC19" s="606"/>
      <c r="AD19" s="600"/>
      <c r="AE19" s="600"/>
      <c r="AF19" s="600"/>
      <c r="AG19" s="600"/>
      <c r="AH19" s="600"/>
      <c r="AI19" s="603"/>
      <c r="AJ19" s="524"/>
      <c r="AK19" s="524"/>
      <c r="AL19" s="524"/>
      <c r="AM19" s="524"/>
      <c r="AN19" s="524"/>
      <c r="AO19" s="524"/>
      <c r="AP19" s="524"/>
      <c r="AQ19" s="525"/>
      <c r="AR19" s="524"/>
      <c r="AS19" s="524"/>
      <c r="AT19" s="524"/>
      <c r="AU19" s="524"/>
      <c r="AV19" s="524"/>
      <c r="AW19" s="524"/>
      <c r="AX19" s="524"/>
      <c r="AY19" s="581" t="s">
        <v>37</v>
      </c>
      <c r="AZ19" s="582"/>
      <c r="BA19" s="582"/>
      <c r="BB19" s="582"/>
      <c r="BC19" s="583"/>
    </row>
    <row r="20" spans="1:55" ht="15" customHeight="1">
      <c r="A20" s="1"/>
      <c r="B20" s="506">
        <v>1</v>
      </c>
      <c r="C20" s="506"/>
      <c r="D20" s="506"/>
      <c r="E20" s="261"/>
      <c r="F20" s="494">
        <f>COUNTBLANK(C5:W5)</f>
        <v>9</v>
      </c>
      <c r="G20" s="494"/>
      <c r="H20" s="263" t="s">
        <v>64</v>
      </c>
      <c r="I20" s="494">
        <f>COUNTBLANK(X5:BB5)</f>
        <v>15</v>
      </c>
      <c r="J20" s="494"/>
      <c r="K20" s="261"/>
      <c r="L20" s="263"/>
      <c r="M20" s="263">
        <f>COUNTIF(O5:AA5,"Э")</f>
        <v>1</v>
      </c>
      <c r="N20" s="263" t="s">
        <v>64</v>
      </c>
      <c r="O20" s="263">
        <f>COUNTIF(AB5:BB5,"Э")</f>
        <v>0</v>
      </c>
      <c r="P20" s="263"/>
      <c r="Q20" s="263"/>
      <c r="R20" s="263"/>
      <c r="S20" s="516">
        <f>COUNTIF(C5:BB5,"Н")</f>
        <v>16</v>
      </c>
      <c r="T20" s="517"/>
      <c r="U20" s="517"/>
      <c r="V20" s="517"/>
      <c r="W20" s="517"/>
      <c r="X20" s="517"/>
      <c r="Y20" s="517"/>
      <c r="Z20" s="517"/>
      <c r="AA20" s="517"/>
      <c r="AB20" s="518"/>
      <c r="AC20" s="516"/>
      <c r="AD20" s="517"/>
      <c r="AE20" s="517"/>
      <c r="AF20" s="517"/>
      <c r="AG20" s="517"/>
      <c r="AH20" s="517"/>
      <c r="AI20" s="518"/>
      <c r="AJ20" s="519"/>
      <c r="AK20" s="520"/>
      <c r="AL20" s="520"/>
      <c r="AM20" s="520"/>
      <c r="AN20" s="520"/>
      <c r="AO20" s="520"/>
      <c r="AP20" s="520"/>
      <c r="AQ20" s="521"/>
      <c r="AR20" s="584"/>
      <c r="AS20" s="585"/>
      <c r="AT20" s="585"/>
      <c r="AU20" s="585"/>
      <c r="AV20" s="585"/>
      <c r="AW20" s="585"/>
      <c r="AX20" s="585"/>
      <c r="AY20" s="586">
        <f>COUNTIF(C5:BB5,"К")</f>
        <v>11</v>
      </c>
      <c r="AZ20" s="587"/>
      <c r="BA20" s="587"/>
      <c r="BB20" s="588"/>
      <c r="BC20" s="334">
        <v>52</v>
      </c>
    </row>
    <row r="21" spans="1:55" ht="15" customHeight="1">
      <c r="A21" s="1"/>
      <c r="B21" s="510">
        <v>2</v>
      </c>
      <c r="C21" s="510"/>
      <c r="D21" s="510"/>
      <c r="E21" s="264"/>
      <c r="F21" s="494">
        <f>COUNTBLANK(C6:S6)</f>
        <v>9</v>
      </c>
      <c r="G21" s="494"/>
      <c r="H21" s="262" t="s">
        <v>64</v>
      </c>
      <c r="I21" s="494">
        <f>COUNTBLANK(V6:BB6)</f>
        <v>21</v>
      </c>
      <c r="J21" s="494"/>
      <c r="K21" s="264"/>
      <c r="L21" s="262"/>
      <c r="M21" s="262">
        <f>COUNTIF(O6:AA6,"Э")</f>
        <v>1</v>
      </c>
      <c r="N21" s="262" t="s">
        <v>64</v>
      </c>
      <c r="O21" s="262">
        <f>COUNTIF(AB6:BB6,"Э")</f>
        <v>2</v>
      </c>
      <c r="P21" s="262"/>
      <c r="Q21" s="262"/>
      <c r="R21" s="262"/>
      <c r="S21" s="607"/>
      <c r="T21" s="608"/>
      <c r="U21" s="608"/>
      <c r="V21" s="608"/>
      <c r="W21" s="608"/>
      <c r="X21" s="608"/>
      <c r="Y21" s="608"/>
      <c r="Z21" s="608"/>
      <c r="AA21" s="608"/>
      <c r="AB21" s="609"/>
      <c r="AC21" s="526">
        <f>COUNTIF(C6:BB6,"П")</f>
        <v>8</v>
      </c>
      <c r="AD21" s="494"/>
      <c r="AE21" s="494"/>
      <c r="AF21" s="494"/>
      <c r="AG21" s="494"/>
      <c r="AH21" s="494"/>
      <c r="AI21" s="572"/>
      <c r="AJ21" s="526"/>
      <c r="AK21" s="494"/>
      <c r="AL21" s="494"/>
      <c r="AM21" s="494"/>
      <c r="AN21" s="494"/>
      <c r="AO21" s="494"/>
      <c r="AP21" s="494"/>
      <c r="AQ21" s="527"/>
      <c r="AR21" s="504">
        <v>1</v>
      </c>
      <c r="AS21" s="505"/>
      <c r="AT21" s="505"/>
      <c r="AU21" s="505"/>
      <c r="AV21" s="505"/>
      <c r="AW21" s="505"/>
      <c r="AX21" s="505"/>
      <c r="AY21" s="589">
        <f>COUNTIF(C6:BB6,"К")</f>
        <v>10</v>
      </c>
      <c r="AZ21" s="590"/>
      <c r="BA21" s="590"/>
      <c r="BB21" s="591"/>
      <c r="BC21" s="335">
        <v>52</v>
      </c>
    </row>
    <row r="22" spans="1:55" ht="15" customHeight="1" thickBot="1">
      <c r="A22" s="1"/>
      <c r="B22" s="510">
        <v>3</v>
      </c>
      <c r="C22" s="510"/>
      <c r="D22" s="510"/>
      <c r="E22" s="264"/>
      <c r="F22" s="494">
        <f>COUNTBLANK(C7:T7)</f>
        <v>17</v>
      </c>
      <c r="G22" s="494"/>
      <c r="H22" s="262" t="s">
        <v>64</v>
      </c>
      <c r="I22" s="494">
        <f>COUNTBLANK(V7:BB7)</f>
        <v>16</v>
      </c>
      <c r="J22" s="494"/>
      <c r="K22" s="264"/>
      <c r="L22" s="262"/>
      <c r="M22" s="262">
        <f>COUNTIF(O7:AA7,"Э")</f>
        <v>1</v>
      </c>
      <c r="N22" s="262" t="s">
        <v>64</v>
      </c>
      <c r="O22" s="262">
        <f>COUNTIF(AB7:BB7,"Э")</f>
        <v>1</v>
      </c>
      <c r="P22" s="262"/>
      <c r="Q22" s="262"/>
      <c r="R22" s="262"/>
      <c r="S22" s="487"/>
      <c r="T22" s="488"/>
      <c r="U22" s="488"/>
      <c r="V22" s="488"/>
      <c r="W22" s="488"/>
      <c r="X22" s="488"/>
      <c r="Y22" s="488"/>
      <c r="Z22" s="488"/>
      <c r="AA22" s="488"/>
      <c r="AB22" s="491"/>
      <c r="AC22" s="507"/>
      <c r="AD22" s="508"/>
      <c r="AE22" s="508"/>
      <c r="AF22" s="508"/>
      <c r="AG22" s="508"/>
      <c r="AH22" s="508"/>
      <c r="AI22" s="573"/>
      <c r="AJ22" s="507">
        <v>6</v>
      </c>
      <c r="AK22" s="508"/>
      <c r="AL22" s="508"/>
      <c r="AM22" s="508"/>
      <c r="AN22" s="508"/>
      <c r="AO22" s="508"/>
      <c r="AP22" s="508"/>
      <c r="AQ22" s="509"/>
      <c r="AR22" s="592">
        <v>1</v>
      </c>
      <c r="AS22" s="593"/>
      <c r="AT22" s="593"/>
      <c r="AU22" s="593"/>
      <c r="AV22" s="593"/>
      <c r="AW22" s="593"/>
      <c r="AX22" s="593"/>
      <c r="AY22" s="594">
        <f>COUNTIF(C7:BB7,"К")</f>
        <v>10</v>
      </c>
      <c r="AZ22" s="593"/>
      <c r="BA22" s="593"/>
      <c r="BB22" s="595"/>
      <c r="BC22" s="336">
        <v>52</v>
      </c>
    </row>
    <row r="23" spans="1:55" ht="15" customHeight="1" thickBot="1">
      <c r="A23" s="1"/>
      <c r="B23" s="497" t="s">
        <v>39</v>
      </c>
      <c r="C23" s="497"/>
      <c r="D23" s="497"/>
      <c r="E23" s="498">
        <f>SUM(F20:G22,I20:J22)</f>
        <v>87</v>
      </c>
      <c r="F23" s="498"/>
      <c r="G23" s="498"/>
      <c r="H23" s="498"/>
      <c r="I23" s="498"/>
      <c r="J23" s="498"/>
      <c r="K23" s="265"/>
      <c r="L23" s="266"/>
      <c r="M23" s="499">
        <f>SUM(M20:M22,O20:O22)</f>
        <v>6</v>
      </c>
      <c r="N23" s="499"/>
      <c r="O23" s="499"/>
      <c r="P23" s="266"/>
      <c r="Q23" s="500"/>
      <c r="R23" s="499"/>
      <c r="S23" s="501">
        <f>SUM(S20:V22)</f>
        <v>16</v>
      </c>
      <c r="T23" s="502"/>
      <c r="U23" s="502"/>
      <c r="V23" s="502"/>
      <c r="W23" s="502"/>
      <c r="X23" s="502"/>
      <c r="Y23" s="502"/>
      <c r="Z23" s="502"/>
      <c r="AA23" s="502"/>
      <c r="AB23" s="503"/>
      <c r="AC23" s="574">
        <v>8</v>
      </c>
      <c r="AD23" s="575"/>
      <c r="AE23" s="575"/>
      <c r="AF23" s="575"/>
      <c r="AG23" s="575"/>
      <c r="AH23" s="575"/>
      <c r="AI23" s="576"/>
      <c r="AJ23" s="495">
        <f>SUM(AJ20:AQ22)</f>
        <v>6</v>
      </c>
      <c r="AK23" s="496"/>
      <c r="AL23" s="496"/>
      <c r="AM23" s="496"/>
      <c r="AN23" s="496"/>
      <c r="AO23" s="496"/>
      <c r="AP23" s="496"/>
      <c r="AQ23" s="496"/>
      <c r="AR23" s="596">
        <v>2</v>
      </c>
      <c r="AS23" s="597"/>
      <c r="AT23" s="597"/>
      <c r="AU23" s="597"/>
      <c r="AV23" s="597"/>
      <c r="AW23" s="597"/>
      <c r="AX23" s="597"/>
      <c r="AY23" s="594">
        <f>SUM(AY20:AY22)</f>
        <v>31</v>
      </c>
      <c r="AZ23" s="593"/>
      <c r="BA23" s="593"/>
      <c r="BB23" s="595"/>
      <c r="BC23" s="337">
        <f>SUM(BC20:BC22)</f>
        <v>156</v>
      </c>
    </row>
    <row r="24" spans="1:54" ht="13.5">
      <c r="A24" s="1"/>
      <c r="B24" s="260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</row>
    <row r="25" spans="1:54" ht="14.25" thickBot="1">
      <c r="A25" s="1"/>
      <c r="B25" s="260"/>
      <c r="C25" s="260"/>
      <c r="D25" s="260"/>
      <c r="E25" s="260"/>
      <c r="F25" s="260"/>
      <c r="G25" s="260"/>
      <c r="H25" s="260"/>
      <c r="I25" s="260"/>
      <c r="J25" s="260"/>
      <c r="K25" s="260"/>
      <c r="L25" s="260"/>
      <c r="M25" s="260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</row>
    <row r="26" spans="1:54" s="16" customFormat="1" ht="31.5" customHeight="1" thickBot="1">
      <c r="A26" s="27"/>
      <c r="B26" s="536" t="s">
        <v>120</v>
      </c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537" t="s">
        <v>172</v>
      </c>
      <c r="N26" s="537"/>
      <c r="O26" s="537"/>
      <c r="P26" s="537"/>
      <c r="Q26" s="537"/>
      <c r="R26" s="537"/>
      <c r="S26" s="537"/>
      <c r="T26" s="537"/>
      <c r="U26" s="537"/>
      <c r="V26" s="537"/>
      <c r="W26" s="537"/>
      <c r="X26" s="537"/>
      <c r="Y26" s="538"/>
      <c r="Z26" s="536" t="s">
        <v>121</v>
      </c>
      <c r="AA26" s="539"/>
      <c r="AB26" s="539"/>
      <c r="AC26" s="539"/>
      <c r="AD26" s="539"/>
      <c r="AE26" s="539"/>
      <c r="AF26" s="539"/>
      <c r="AG26" s="539"/>
      <c r="AH26" s="539"/>
      <c r="AI26" s="539"/>
      <c r="AJ26" s="539"/>
      <c r="AK26" s="539"/>
      <c r="AL26" s="539"/>
      <c r="AM26" s="538" t="s">
        <v>122</v>
      </c>
      <c r="AN26" s="540"/>
      <c r="AO26" s="540"/>
      <c r="AP26" s="540"/>
      <c r="AQ26" s="540"/>
      <c r="AR26" s="540"/>
      <c r="AS26" s="540"/>
      <c r="AT26" s="540"/>
      <c r="AU26" s="540"/>
      <c r="AV26" s="540"/>
      <c r="AW26" s="540"/>
      <c r="AX26" s="540"/>
      <c r="AY26" s="540"/>
      <c r="AZ26" s="540"/>
      <c r="BA26" s="540"/>
      <c r="BB26" s="541"/>
    </row>
    <row r="27" spans="1:54" s="16" customFormat="1" ht="15" customHeight="1" thickBot="1">
      <c r="A27" s="27"/>
      <c r="B27" s="543" t="s">
        <v>40</v>
      </c>
      <c r="C27" s="544"/>
      <c r="D27" s="544"/>
      <c r="E27" s="544"/>
      <c r="F27" s="544"/>
      <c r="G27" s="544"/>
      <c r="H27" s="544"/>
      <c r="I27" s="306" t="s">
        <v>41</v>
      </c>
      <c r="J27" s="307"/>
      <c r="K27" s="308" t="s">
        <v>42</v>
      </c>
      <c r="L27" s="307"/>
      <c r="M27" s="545" t="s">
        <v>123</v>
      </c>
      <c r="N27" s="546"/>
      <c r="O27" s="546"/>
      <c r="P27" s="546"/>
      <c r="Q27" s="546"/>
      <c r="R27" s="546"/>
      <c r="S27" s="546"/>
      <c r="T27" s="546"/>
      <c r="U27" s="547"/>
      <c r="V27" s="544" t="s">
        <v>41</v>
      </c>
      <c r="W27" s="544"/>
      <c r="X27" s="309" t="s">
        <v>42</v>
      </c>
      <c r="Y27" s="310"/>
      <c r="Z27" s="548" t="s">
        <v>14</v>
      </c>
      <c r="AA27" s="549"/>
      <c r="AB27" s="549"/>
      <c r="AC27" s="549"/>
      <c r="AD27" s="549"/>
      <c r="AE27" s="549"/>
      <c r="AF27" s="549"/>
      <c r="AG27" s="549"/>
      <c r="AH27" s="549"/>
      <c r="AI27" s="544" t="s">
        <v>41</v>
      </c>
      <c r="AJ27" s="544"/>
      <c r="AK27" s="550" t="s">
        <v>124</v>
      </c>
      <c r="AL27" s="551"/>
      <c r="AM27" s="524"/>
      <c r="AN27" s="524"/>
      <c r="AO27" s="524"/>
      <c r="AP27" s="524"/>
      <c r="AQ27" s="524"/>
      <c r="AR27" s="524"/>
      <c r="AS27" s="524"/>
      <c r="AT27" s="524"/>
      <c r="AU27" s="524"/>
      <c r="AV27" s="524"/>
      <c r="AW27" s="524"/>
      <c r="AX27" s="524"/>
      <c r="AY27" s="524"/>
      <c r="AZ27" s="524"/>
      <c r="BA27" s="524"/>
      <c r="BB27" s="542"/>
    </row>
    <row r="28" spans="1:54" s="16" customFormat="1" ht="42" customHeight="1">
      <c r="A28" s="27"/>
      <c r="B28" s="568" t="s">
        <v>156</v>
      </c>
      <c r="C28" s="569"/>
      <c r="D28" s="569"/>
      <c r="E28" s="569"/>
      <c r="F28" s="569"/>
      <c r="G28" s="569"/>
      <c r="H28" s="569"/>
      <c r="I28" s="492">
        <v>1</v>
      </c>
      <c r="J28" s="492"/>
      <c r="K28" s="492">
        <v>8</v>
      </c>
      <c r="L28" s="514"/>
      <c r="M28" s="568" t="s">
        <v>178</v>
      </c>
      <c r="N28" s="569"/>
      <c r="O28" s="569"/>
      <c r="P28" s="569"/>
      <c r="Q28" s="569"/>
      <c r="R28" s="569"/>
      <c r="S28" s="569"/>
      <c r="T28" s="569"/>
      <c r="U28" s="569"/>
      <c r="V28" s="492">
        <v>1</v>
      </c>
      <c r="W28" s="492"/>
      <c r="X28" s="492">
        <v>8</v>
      </c>
      <c r="Y28" s="514"/>
      <c r="Z28" s="568" t="s">
        <v>117</v>
      </c>
      <c r="AA28" s="569"/>
      <c r="AB28" s="569"/>
      <c r="AC28" s="569"/>
      <c r="AD28" s="569"/>
      <c r="AE28" s="569"/>
      <c r="AF28" s="569"/>
      <c r="AG28" s="569"/>
      <c r="AH28" s="569"/>
      <c r="AI28" s="492">
        <v>2</v>
      </c>
      <c r="AJ28" s="492"/>
      <c r="AK28" s="492">
        <v>1</v>
      </c>
      <c r="AL28" s="514"/>
      <c r="AM28" s="470" t="s">
        <v>179</v>
      </c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2"/>
    </row>
    <row r="29" spans="1:54" s="16" customFormat="1" ht="42" customHeight="1">
      <c r="A29" s="27"/>
      <c r="B29" s="554"/>
      <c r="C29" s="555"/>
      <c r="D29" s="555"/>
      <c r="E29" s="555"/>
      <c r="F29" s="555"/>
      <c r="G29" s="555"/>
      <c r="H29" s="555"/>
      <c r="I29" s="493">
        <v>2</v>
      </c>
      <c r="J29" s="493"/>
      <c r="K29" s="493">
        <v>8</v>
      </c>
      <c r="L29" s="515"/>
      <c r="M29" s="554"/>
      <c r="N29" s="555"/>
      <c r="O29" s="555"/>
      <c r="P29" s="555"/>
      <c r="Q29" s="555"/>
      <c r="R29" s="555"/>
      <c r="S29" s="555"/>
      <c r="T29" s="555"/>
      <c r="U29" s="555"/>
      <c r="V29" s="493">
        <v>2</v>
      </c>
      <c r="W29" s="493"/>
      <c r="X29" s="493">
        <v>9</v>
      </c>
      <c r="Y29" s="515"/>
      <c r="Z29" s="554"/>
      <c r="AA29" s="555"/>
      <c r="AB29" s="555"/>
      <c r="AC29" s="555"/>
      <c r="AD29" s="555"/>
      <c r="AE29" s="555"/>
      <c r="AF29" s="555"/>
      <c r="AG29" s="555"/>
      <c r="AH29" s="555"/>
      <c r="AI29" s="493"/>
      <c r="AJ29" s="493"/>
      <c r="AK29" s="493"/>
      <c r="AL29" s="515"/>
      <c r="AM29" s="473"/>
      <c r="AN29" s="474"/>
      <c r="AO29" s="474"/>
      <c r="AP29" s="474"/>
      <c r="AQ29" s="474"/>
      <c r="AR29" s="474"/>
      <c r="AS29" s="474"/>
      <c r="AT29" s="474"/>
      <c r="AU29" s="474"/>
      <c r="AV29" s="474"/>
      <c r="AW29" s="474"/>
      <c r="AX29" s="474"/>
      <c r="AY29" s="474"/>
      <c r="AZ29" s="474"/>
      <c r="BA29" s="474"/>
      <c r="BB29" s="475"/>
    </row>
    <row r="30" spans="1:54" s="16" customFormat="1" ht="27.75" customHeight="1">
      <c r="A30" s="27"/>
      <c r="B30" s="554" t="s">
        <v>69</v>
      </c>
      <c r="C30" s="555"/>
      <c r="D30" s="555"/>
      <c r="E30" s="555"/>
      <c r="F30" s="555"/>
      <c r="G30" s="555"/>
      <c r="H30" s="555"/>
      <c r="I30" s="493">
        <v>3</v>
      </c>
      <c r="J30" s="493"/>
      <c r="K30" s="493">
        <v>8</v>
      </c>
      <c r="L30" s="515"/>
      <c r="M30" s="554"/>
      <c r="N30" s="555"/>
      <c r="O30" s="555"/>
      <c r="P30" s="555"/>
      <c r="Q30" s="555"/>
      <c r="R30" s="555"/>
      <c r="S30" s="555"/>
      <c r="T30" s="555"/>
      <c r="U30" s="555"/>
      <c r="V30" s="493">
        <v>3</v>
      </c>
      <c r="W30" s="493"/>
      <c r="X30" s="493">
        <v>8</v>
      </c>
      <c r="Y30" s="515"/>
      <c r="Z30" s="554"/>
      <c r="AA30" s="555"/>
      <c r="AB30" s="555"/>
      <c r="AC30" s="555"/>
      <c r="AD30" s="555"/>
      <c r="AE30" s="555"/>
      <c r="AF30" s="555"/>
      <c r="AG30" s="555"/>
      <c r="AH30" s="555"/>
      <c r="AI30" s="493"/>
      <c r="AJ30" s="493"/>
      <c r="AK30" s="493"/>
      <c r="AL30" s="515"/>
      <c r="AM30" s="476" t="s">
        <v>151</v>
      </c>
      <c r="AN30" s="477"/>
      <c r="AO30" s="477"/>
      <c r="AP30" s="477"/>
      <c r="AQ30" s="477"/>
      <c r="AR30" s="477"/>
      <c r="AS30" s="477"/>
      <c r="AT30" s="477"/>
      <c r="AU30" s="477"/>
      <c r="AV30" s="477"/>
      <c r="AW30" s="477"/>
      <c r="AX30" s="477"/>
      <c r="AY30" s="477"/>
      <c r="AZ30" s="477"/>
      <c r="BA30" s="477"/>
      <c r="BB30" s="478"/>
    </row>
    <row r="31" spans="1:54" s="16" customFormat="1" ht="15" customHeight="1">
      <c r="A31" s="27"/>
      <c r="B31" s="565"/>
      <c r="C31" s="566"/>
      <c r="D31" s="566"/>
      <c r="E31" s="566"/>
      <c r="F31" s="566"/>
      <c r="G31" s="566"/>
      <c r="H31" s="567"/>
      <c r="I31" s="552"/>
      <c r="J31" s="552"/>
      <c r="K31" s="552"/>
      <c r="L31" s="553"/>
      <c r="M31" s="554"/>
      <c r="N31" s="555"/>
      <c r="O31" s="555"/>
      <c r="P31" s="555"/>
      <c r="Q31" s="555"/>
      <c r="R31" s="555"/>
      <c r="S31" s="555"/>
      <c r="T31" s="555"/>
      <c r="U31" s="555"/>
      <c r="V31" s="493">
        <v>4</v>
      </c>
      <c r="W31" s="493"/>
      <c r="X31" s="493">
        <v>15</v>
      </c>
      <c r="Y31" s="515"/>
      <c r="Z31" s="482"/>
      <c r="AA31" s="483"/>
      <c r="AB31" s="483"/>
      <c r="AC31" s="483"/>
      <c r="AD31" s="483"/>
      <c r="AE31" s="483"/>
      <c r="AF31" s="483"/>
      <c r="AG31" s="483"/>
      <c r="AH31" s="484"/>
      <c r="AI31" s="485"/>
      <c r="AJ31" s="484"/>
      <c r="AK31" s="485"/>
      <c r="AL31" s="486"/>
      <c r="AM31" s="476"/>
      <c r="AN31" s="477"/>
      <c r="AO31" s="477"/>
      <c r="AP31" s="477"/>
      <c r="AQ31" s="477"/>
      <c r="AR31" s="477"/>
      <c r="AS31" s="477"/>
      <c r="AT31" s="477"/>
      <c r="AU31" s="477"/>
      <c r="AV31" s="477"/>
      <c r="AW31" s="477"/>
      <c r="AX31" s="477"/>
      <c r="AY31" s="477"/>
      <c r="AZ31" s="477"/>
      <c r="BA31" s="477"/>
      <c r="BB31" s="478"/>
    </row>
    <row r="32" spans="1:54" s="16" customFormat="1" ht="15" customHeight="1">
      <c r="A32" s="27"/>
      <c r="B32" s="565"/>
      <c r="C32" s="566"/>
      <c r="D32" s="566"/>
      <c r="E32" s="566"/>
      <c r="F32" s="566"/>
      <c r="G32" s="566"/>
      <c r="H32" s="567"/>
      <c r="I32" s="552"/>
      <c r="J32" s="552"/>
      <c r="K32" s="552"/>
      <c r="L32" s="553"/>
      <c r="M32" s="554"/>
      <c r="N32" s="555"/>
      <c r="O32" s="555"/>
      <c r="P32" s="555"/>
      <c r="Q32" s="555"/>
      <c r="R32" s="555"/>
      <c r="S32" s="555"/>
      <c r="T32" s="555"/>
      <c r="U32" s="555"/>
      <c r="V32" s="493">
        <v>5</v>
      </c>
      <c r="W32" s="493"/>
      <c r="X32" s="493">
        <v>16</v>
      </c>
      <c r="Y32" s="515"/>
      <c r="Z32" s="556"/>
      <c r="AA32" s="557"/>
      <c r="AB32" s="557"/>
      <c r="AC32" s="557"/>
      <c r="AD32" s="557"/>
      <c r="AE32" s="557"/>
      <c r="AF32" s="557"/>
      <c r="AG32" s="557"/>
      <c r="AH32" s="557"/>
      <c r="AI32" s="485"/>
      <c r="AJ32" s="484"/>
      <c r="AK32" s="552" t="s">
        <v>38</v>
      </c>
      <c r="AL32" s="553"/>
      <c r="AM32" s="476"/>
      <c r="AN32" s="477"/>
      <c r="AO32" s="477"/>
      <c r="AP32" s="477"/>
      <c r="AQ32" s="477"/>
      <c r="AR32" s="477"/>
      <c r="AS32" s="477"/>
      <c r="AT32" s="477"/>
      <c r="AU32" s="477"/>
      <c r="AV32" s="477"/>
      <c r="AW32" s="477"/>
      <c r="AX32" s="477"/>
      <c r="AY32" s="477"/>
      <c r="AZ32" s="477"/>
      <c r="BA32" s="477"/>
      <c r="BB32" s="478"/>
    </row>
    <row r="33" spans="1:54" s="16" customFormat="1" ht="15" customHeight="1" thickBot="1">
      <c r="A33" s="27"/>
      <c r="B33" s="558"/>
      <c r="C33" s="559"/>
      <c r="D33" s="559"/>
      <c r="E33" s="559"/>
      <c r="F33" s="559"/>
      <c r="G33" s="559"/>
      <c r="H33" s="560"/>
      <c r="I33" s="561"/>
      <c r="J33" s="561"/>
      <c r="K33" s="561"/>
      <c r="L33" s="562"/>
      <c r="M33" s="570"/>
      <c r="N33" s="571"/>
      <c r="O33" s="571"/>
      <c r="P33" s="571"/>
      <c r="Q33" s="571"/>
      <c r="R33" s="571"/>
      <c r="S33" s="571"/>
      <c r="T33" s="571"/>
      <c r="U33" s="571"/>
      <c r="V33" s="563">
        <v>6</v>
      </c>
      <c r="W33" s="563"/>
      <c r="X33" s="563">
        <v>14</v>
      </c>
      <c r="Y33" s="564"/>
      <c r="Z33" s="487"/>
      <c r="AA33" s="488"/>
      <c r="AB33" s="488"/>
      <c r="AC33" s="488"/>
      <c r="AD33" s="488"/>
      <c r="AE33" s="488"/>
      <c r="AF33" s="488"/>
      <c r="AG33" s="488"/>
      <c r="AH33" s="489"/>
      <c r="AI33" s="490"/>
      <c r="AJ33" s="489"/>
      <c r="AK33" s="490"/>
      <c r="AL33" s="491"/>
      <c r="AM33" s="479"/>
      <c r="AN33" s="480"/>
      <c r="AO33" s="480"/>
      <c r="AP33" s="480"/>
      <c r="AQ33" s="480"/>
      <c r="AR33" s="480"/>
      <c r="AS33" s="480"/>
      <c r="AT33" s="480"/>
      <c r="AU33" s="480"/>
      <c r="AV33" s="480"/>
      <c r="AW33" s="480"/>
      <c r="AX33" s="480"/>
      <c r="AY33" s="480"/>
      <c r="AZ33" s="480"/>
      <c r="BA33" s="480"/>
      <c r="BB33" s="481"/>
    </row>
    <row r="34" spans="1:54" ht="15" customHeight="1">
      <c r="A34" s="1"/>
      <c r="B34" s="260"/>
      <c r="C34" s="260"/>
      <c r="D34" s="260"/>
      <c r="E34" s="260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</row>
    <row r="35" spans="1:54" ht="15" customHeight="1">
      <c r="A35" s="1"/>
      <c r="B35" s="260"/>
      <c r="C35" s="260"/>
      <c r="D35" s="260"/>
      <c r="E35" s="260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</row>
    <row r="36" spans="1:54" ht="15" customHeight="1">
      <c r="A36" s="1"/>
      <c r="B36" s="270" t="s">
        <v>165</v>
      </c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270"/>
      <c r="Y36" s="270"/>
      <c r="Z36" s="270"/>
      <c r="AA36" s="270"/>
      <c r="AB36" s="270"/>
      <c r="AC36" s="270"/>
      <c r="AD36" s="270"/>
      <c r="AE36" s="270"/>
      <c r="AF36" s="320"/>
      <c r="AG36" s="320"/>
      <c r="AH36" s="320"/>
      <c r="AI36" s="320"/>
      <c r="AJ36" s="320"/>
      <c r="AK36" s="271"/>
      <c r="AL36" s="271"/>
      <c r="AM36" s="272"/>
      <c r="AN36" s="273"/>
      <c r="AO36" s="273"/>
      <c r="AP36" s="273"/>
      <c r="AQ36" s="273"/>
      <c r="AR36" s="317"/>
      <c r="AS36" s="268"/>
      <c r="AT36" s="268"/>
      <c r="AU36" s="268"/>
      <c r="AV36" s="268"/>
      <c r="AW36" s="268"/>
      <c r="AX36" s="268"/>
      <c r="AY36" s="268"/>
      <c r="AZ36" s="268"/>
      <c r="BA36" s="267"/>
      <c r="BB36" s="267"/>
    </row>
    <row r="37" spans="1:54" ht="15" customHeight="1">
      <c r="A37" s="1"/>
      <c r="B37" s="320" t="s">
        <v>173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320"/>
      <c r="R37" s="320"/>
      <c r="S37" s="320"/>
      <c r="T37" s="320"/>
      <c r="U37" s="320"/>
      <c r="V37" s="320"/>
      <c r="W37" s="320"/>
      <c r="X37" s="320"/>
      <c r="Y37" s="320"/>
      <c r="Z37" s="320"/>
      <c r="AA37" s="320"/>
      <c r="AB37" s="320"/>
      <c r="AC37" s="320"/>
      <c r="AD37" s="320"/>
      <c r="AE37" s="320"/>
      <c r="AF37" s="320"/>
      <c r="AG37" s="320"/>
      <c r="AH37" s="320"/>
      <c r="AI37" s="320"/>
      <c r="AJ37" s="320"/>
      <c r="AK37" s="320"/>
      <c r="AL37" s="320"/>
      <c r="AM37" s="320"/>
      <c r="AN37" s="320"/>
      <c r="AO37" s="320"/>
      <c r="AP37" s="320"/>
      <c r="AQ37" s="320"/>
      <c r="AR37" s="274"/>
      <c r="AS37" s="275" t="s">
        <v>139</v>
      </c>
      <c r="AT37" s="268"/>
      <c r="AU37" s="275"/>
      <c r="AV37" s="275"/>
      <c r="AW37" s="275"/>
      <c r="AX37" s="275"/>
      <c r="AY37" s="275"/>
      <c r="AZ37" s="275"/>
      <c r="BA37" s="267"/>
      <c r="BB37" s="267"/>
    </row>
    <row r="38" spans="1:54" ht="15" customHeight="1">
      <c r="A38" s="1"/>
      <c r="B38" s="320"/>
      <c r="C38" s="320"/>
      <c r="D38" s="320"/>
      <c r="E38" s="320"/>
      <c r="F38" s="320"/>
      <c r="G38" s="320"/>
      <c r="H38" s="320"/>
      <c r="I38" s="320"/>
      <c r="J38" s="320"/>
      <c r="K38" s="320"/>
      <c r="L38" s="320"/>
      <c r="M38" s="320"/>
      <c r="N38" s="320"/>
      <c r="O38" s="320"/>
      <c r="P38" s="320"/>
      <c r="Q38" s="320"/>
      <c r="R38" s="320"/>
      <c r="S38" s="320"/>
      <c r="T38" s="320"/>
      <c r="U38" s="320"/>
      <c r="V38" s="320"/>
      <c r="W38" s="320"/>
      <c r="X38" s="320"/>
      <c r="Y38" s="320"/>
      <c r="Z38" s="320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0"/>
      <c r="AL38" s="320"/>
      <c r="AM38" s="320"/>
      <c r="AN38" s="320"/>
      <c r="AO38" s="320"/>
      <c r="AP38" s="320"/>
      <c r="AQ38" s="320"/>
      <c r="AR38" s="274"/>
      <c r="AS38" s="275"/>
      <c r="AT38" s="268"/>
      <c r="AU38" s="275"/>
      <c r="AV38" s="275"/>
      <c r="AW38" s="275"/>
      <c r="AX38" s="275"/>
      <c r="AY38" s="275"/>
      <c r="AZ38" s="275"/>
      <c r="BA38" s="267"/>
      <c r="BB38" s="267"/>
    </row>
    <row r="39" spans="1:54" ht="15" customHeight="1">
      <c r="A39" s="1"/>
      <c r="B39" s="267"/>
      <c r="C39" s="267"/>
      <c r="D39" s="267"/>
      <c r="E39" s="267"/>
      <c r="F39" s="267"/>
      <c r="G39" s="267"/>
      <c r="H39" s="267"/>
      <c r="I39" s="267"/>
      <c r="J39" s="267"/>
      <c r="K39" s="267"/>
      <c r="L39" s="267"/>
      <c r="M39" s="267"/>
      <c r="N39" s="267"/>
      <c r="O39" s="267"/>
      <c r="P39" s="267"/>
      <c r="Q39" s="267"/>
      <c r="R39" s="267"/>
      <c r="S39" s="267"/>
      <c r="T39" s="267"/>
      <c r="U39" s="267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7"/>
      <c r="AN39" s="267"/>
      <c r="AO39" s="267"/>
      <c r="AP39" s="267"/>
      <c r="AQ39" s="267"/>
      <c r="AR39" s="274"/>
      <c r="AS39" s="275"/>
      <c r="AT39" s="275"/>
      <c r="AU39" s="275"/>
      <c r="AV39" s="275"/>
      <c r="AW39" s="275"/>
      <c r="AX39" s="275"/>
      <c r="AY39" s="275"/>
      <c r="AZ39" s="275"/>
      <c r="BA39" s="267"/>
      <c r="BB39" s="267"/>
    </row>
    <row r="40" spans="1:54" ht="15" customHeight="1">
      <c r="A40" s="1"/>
      <c r="B40" s="275" t="s">
        <v>140</v>
      </c>
      <c r="C40" s="275"/>
      <c r="D40" s="275"/>
      <c r="E40" s="275"/>
      <c r="F40" s="275"/>
      <c r="G40" s="275"/>
      <c r="H40" s="275"/>
      <c r="I40" s="275"/>
      <c r="J40" s="275"/>
      <c r="K40" s="276"/>
      <c r="L40" s="276"/>
      <c r="M40" s="276"/>
      <c r="N40" s="276"/>
      <c r="O40" s="276"/>
      <c r="P40" s="276"/>
      <c r="Q40" s="276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6"/>
      <c r="AJ40" s="276"/>
      <c r="AK40" s="276"/>
      <c r="AL40" s="276"/>
      <c r="AM40" s="276"/>
      <c r="AN40" s="275" t="s">
        <v>93</v>
      </c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67"/>
      <c r="BB40" s="267"/>
    </row>
    <row r="41" spans="1:54" ht="15" customHeight="1">
      <c r="A41" s="1"/>
      <c r="B41" s="275"/>
      <c r="C41" s="275"/>
      <c r="D41" s="275"/>
      <c r="E41" s="275"/>
      <c r="F41" s="275"/>
      <c r="G41" s="275"/>
      <c r="H41" s="275"/>
      <c r="I41" s="275"/>
      <c r="J41" s="275"/>
      <c r="K41" s="276"/>
      <c r="L41" s="276"/>
      <c r="M41" s="276"/>
      <c r="N41" s="276"/>
      <c r="O41" s="276"/>
      <c r="P41" s="276"/>
      <c r="Q41" s="276"/>
      <c r="R41" s="275"/>
      <c r="S41" s="275"/>
      <c r="T41" s="275"/>
      <c r="U41" s="275"/>
      <c r="V41" s="275"/>
      <c r="W41" s="275"/>
      <c r="X41" s="275"/>
      <c r="Y41" s="275"/>
      <c r="Z41" s="275"/>
      <c r="AA41" s="275"/>
      <c r="AB41" s="275"/>
      <c r="AC41" s="275"/>
      <c r="AD41" s="275"/>
      <c r="AE41" s="275"/>
      <c r="AF41" s="275"/>
      <c r="AG41" s="275"/>
      <c r="AH41" s="275"/>
      <c r="AI41" s="276"/>
      <c r="AJ41" s="276"/>
      <c r="AK41" s="276"/>
      <c r="AL41" s="276"/>
      <c r="AM41" s="276"/>
      <c r="AN41" s="275"/>
      <c r="AO41" s="275"/>
      <c r="AP41" s="275"/>
      <c r="AQ41" s="275"/>
      <c r="AR41" s="275"/>
      <c r="AS41" s="275"/>
      <c r="AT41" s="275"/>
      <c r="AU41" s="275"/>
      <c r="AV41" s="275"/>
      <c r="AW41" s="275"/>
      <c r="AX41" s="275"/>
      <c r="AY41" s="275"/>
      <c r="AZ41" s="275"/>
      <c r="BA41" s="267"/>
      <c r="BB41" s="267"/>
    </row>
    <row r="42" spans="1:54" ht="15" customHeight="1">
      <c r="A42" s="1"/>
      <c r="B42" s="275"/>
      <c r="C42" s="275"/>
      <c r="D42" s="275"/>
      <c r="E42" s="275"/>
      <c r="F42" s="275"/>
      <c r="G42" s="275"/>
      <c r="H42" s="275"/>
      <c r="I42" s="275"/>
      <c r="J42" s="275"/>
      <c r="K42" s="276"/>
      <c r="L42" s="276"/>
      <c r="M42" s="276"/>
      <c r="N42" s="276"/>
      <c r="O42" s="276"/>
      <c r="P42" s="276"/>
      <c r="Q42" s="276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6"/>
      <c r="AJ42" s="276"/>
      <c r="AK42" s="276"/>
      <c r="AL42" s="276"/>
      <c r="AM42" s="276"/>
      <c r="AN42" s="275"/>
      <c r="AO42" s="275"/>
      <c r="AP42" s="275"/>
      <c r="AQ42" s="275"/>
      <c r="AR42" s="275"/>
      <c r="AS42" s="275"/>
      <c r="AT42" s="275"/>
      <c r="AU42" s="275"/>
      <c r="AV42" s="275"/>
      <c r="AW42" s="275"/>
      <c r="AX42" s="275"/>
      <c r="AY42" s="275"/>
      <c r="AZ42" s="275"/>
      <c r="BA42" s="267"/>
      <c r="BB42" s="267"/>
    </row>
    <row r="43" spans="1:54" ht="15" customHeight="1">
      <c r="A43" s="1"/>
      <c r="B43" s="275" t="s">
        <v>141</v>
      </c>
      <c r="C43" s="275"/>
      <c r="D43" s="275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6"/>
      <c r="R43" s="275"/>
      <c r="S43" s="275"/>
      <c r="T43" s="275"/>
      <c r="U43" s="275"/>
      <c r="V43" s="275"/>
      <c r="W43" s="275"/>
      <c r="X43" s="275"/>
      <c r="Y43" s="275"/>
      <c r="Z43" s="275"/>
      <c r="AA43" s="275"/>
      <c r="AB43" s="275"/>
      <c r="AC43" s="275"/>
      <c r="AD43" s="275"/>
      <c r="AE43" s="275"/>
      <c r="AF43" s="275"/>
      <c r="AG43" s="275"/>
      <c r="AH43" s="275"/>
      <c r="AI43" s="276"/>
      <c r="AJ43" s="276"/>
      <c r="AK43" s="276"/>
      <c r="AL43" s="276"/>
      <c r="AM43" s="276"/>
      <c r="AN43" s="275" t="s">
        <v>142</v>
      </c>
      <c r="AO43" s="275"/>
      <c r="AP43" s="275"/>
      <c r="AQ43" s="275"/>
      <c r="AR43" s="275"/>
      <c r="AS43" s="275"/>
      <c r="AT43" s="275"/>
      <c r="AU43" s="275"/>
      <c r="AV43" s="275"/>
      <c r="AW43" s="275"/>
      <c r="AX43" s="275"/>
      <c r="AY43" s="275"/>
      <c r="AZ43" s="275"/>
      <c r="BA43" s="267"/>
      <c r="BB43" s="267"/>
    </row>
    <row r="44" spans="1:54" ht="15" customHeight="1">
      <c r="A44" s="1"/>
      <c r="B44" s="275"/>
      <c r="C44" s="275"/>
      <c r="D44" s="275"/>
      <c r="E44" s="275"/>
      <c r="F44" s="275"/>
      <c r="G44" s="275"/>
      <c r="H44" s="275"/>
      <c r="I44" s="275"/>
      <c r="J44" s="275"/>
      <c r="K44" s="276"/>
      <c r="L44" s="276"/>
      <c r="M44" s="276"/>
      <c r="N44" s="276"/>
      <c r="O44" s="276"/>
      <c r="P44" s="276"/>
      <c r="Q44" s="276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6"/>
      <c r="AJ44" s="276"/>
      <c r="AK44" s="276"/>
      <c r="AL44" s="276"/>
      <c r="AM44" s="276"/>
      <c r="AN44" s="275"/>
      <c r="AO44" s="275"/>
      <c r="AP44" s="275"/>
      <c r="AQ44" s="275"/>
      <c r="AR44" s="275"/>
      <c r="AS44" s="275"/>
      <c r="AT44" s="275"/>
      <c r="AU44" s="275"/>
      <c r="AV44" s="275"/>
      <c r="AW44" s="275"/>
      <c r="AX44" s="275"/>
      <c r="AY44" s="275"/>
      <c r="AZ44" s="275"/>
      <c r="BA44" s="267"/>
      <c r="BB44" s="267"/>
    </row>
    <row r="45" spans="1:54" ht="15" customHeight="1">
      <c r="A45" s="1"/>
      <c r="B45" s="275"/>
      <c r="C45" s="275"/>
      <c r="D45" s="275"/>
      <c r="E45" s="275"/>
      <c r="F45" s="275"/>
      <c r="G45" s="275"/>
      <c r="H45" s="275"/>
      <c r="I45" s="275"/>
      <c r="J45" s="275"/>
      <c r="K45" s="276"/>
      <c r="L45" s="276"/>
      <c r="M45" s="276"/>
      <c r="N45" s="276"/>
      <c r="O45" s="276"/>
      <c r="P45" s="276"/>
      <c r="Q45" s="276"/>
      <c r="R45" s="275"/>
      <c r="S45" s="275"/>
      <c r="T45" s="275"/>
      <c r="U45" s="275"/>
      <c r="V45" s="275"/>
      <c r="W45" s="275"/>
      <c r="X45" s="275"/>
      <c r="Y45" s="275"/>
      <c r="Z45" s="275"/>
      <c r="AA45" s="275"/>
      <c r="AB45" s="275"/>
      <c r="AC45" s="275"/>
      <c r="AD45" s="275"/>
      <c r="AE45" s="275"/>
      <c r="AF45" s="275"/>
      <c r="AG45" s="275"/>
      <c r="AH45" s="275"/>
      <c r="AI45" s="276"/>
      <c r="AJ45" s="276"/>
      <c r="AK45" s="276"/>
      <c r="AL45" s="276"/>
      <c r="AM45" s="276"/>
      <c r="AN45" s="275"/>
      <c r="AO45" s="275"/>
      <c r="AP45" s="275"/>
      <c r="AQ45" s="275"/>
      <c r="AR45" s="275"/>
      <c r="AS45" s="275"/>
      <c r="AT45" s="275"/>
      <c r="AU45" s="275"/>
      <c r="AV45" s="275"/>
      <c r="AW45" s="275"/>
      <c r="AX45" s="275"/>
      <c r="AY45" s="275"/>
      <c r="AZ45" s="275"/>
      <c r="BA45" s="267"/>
      <c r="BB45" s="267"/>
    </row>
    <row r="46" spans="1:54" ht="15" customHeight="1">
      <c r="A46" s="1"/>
      <c r="B46" s="275" t="s">
        <v>143</v>
      </c>
      <c r="C46" s="275"/>
      <c r="D46" s="275"/>
      <c r="E46" s="275"/>
      <c r="F46" s="275"/>
      <c r="G46" s="275"/>
      <c r="H46" s="275"/>
      <c r="I46" s="275"/>
      <c r="J46" s="275"/>
      <c r="K46" s="276"/>
      <c r="L46" s="276"/>
      <c r="M46" s="276"/>
      <c r="N46" s="276"/>
      <c r="O46" s="276"/>
      <c r="P46" s="276"/>
      <c r="Q46" s="276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6"/>
      <c r="AJ46" s="276"/>
      <c r="AK46" s="276"/>
      <c r="AL46" s="276"/>
      <c r="AM46" s="276"/>
      <c r="AN46" s="275" t="s">
        <v>144</v>
      </c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67"/>
      <c r="BB46" s="267"/>
    </row>
    <row r="47" spans="1:54" ht="15" customHeight="1">
      <c r="A47" s="1"/>
      <c r="B47" s="275"/>
      <c r="C47" s="275"/>
      <c r="D47" s="275"/>
      <c r="E47" s="275"/>
      <c r="F47" s="275"/>
      <c r="G47" s="275"/>
      <c r="H47" s="275"/>
      <c r="I47" s="275"/>
      <c r="J47" s="275"/>
      <c r="K47" s="276"/>
      <c r="L47" s="276"/>
      <c r="M47" s="276"/>
      <c r="N47" s="276"/>
      <c r="O47" s="276"/>
      <c r="P47" s="276"/>
      <c r="Q47" s="276"/>
      <c r="R47" s="275"/>
      <c r="S47" s="275"/>
      <c r="T47" s="275"/>
      <c r="U47" s="275"/>
      <c r="V47" s="275"/>
      <c r="W47" s="275"/>
      <c r="X47" s="275"/>
      <c r="Y47" s="275"/>
      <c r="Z47" s="275"/>
      <c r="AA47" s="275"/>
      <c r="AB47" s="275"/>
      <c r="AC47" s="275"/>
      <c r="AD47" s="275"/>
      <c r="AE47" s="275"/>
      <c r="AF47" s="275"/>
      <c r="AG47" s="275"/>
      <c r="AH47" s="275"/>
      <c r="AI47" s="276"/>
      <c r="AJ47" s="276"/>
      <c r="AK47" s="276"/>
      <c r="AL47" s="276"/>
      <c r="AM47" s="276"/>
      <c r="AN47" s="275"/>
      <c r="AO47" s="275"/>
      <c r="AP47" s="275"/>
      <c r="AQ47" s="275"/>
      <c r="AR47" s="275"/>
      <c r="AS47" s="275"/>
      <c r="AT47" s="275"/>
      <c r="AU47" s="275"/>
      <c r="AV47" s="275"/>
      <c r="AW47" s="275"/>
      <c r="AX47" s="275"/>
      <c r="AY47" s="275"/>
      <c r="AZ47" s="275"/>
      <c r="BA47" s="267"/>
      <c r="BB47" s="267"/>
    </row>
    <row r="48" spans="1:54" ht="15" customHeight="1">
      <c r="A48" s="1"/>
      <c r="B48" s="275"/>
      <c r="C48" s="275"/>
      <c r="D48" s="275"/>
      <c r="E48" s="275"/>
      <c r="F48" s="275"/>
      <c r="G48" s="275"/>
      <c r="H48" s="275"/>
      <c r="I48" s="275"/>
      <c r="J48" s="275"/>
      <c r="K48" s="276"/>
      <c r="L48" s="276"/>
      <c r="M48" s="276"/>
      <c r="N48" s="276"/>
      <c r="O48" s="276"/>
      <c r="P48" s="276"/>
      <c r="Q48" s="276"/>
      <c r="R48" s="275"/>
      <c r="S48" s="275"/>
      <c r="T48" s="275"/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F48" s="275"/>
      <c r="AG48" s="275"/>
      <c r="AH48" s="275"/>
      <c r="AI48" s="276"/>
      <c r="AJ48" s="276"/>
      <c r="AK48" s="276"/>
      <c r="AL48" s="276"/>
      <c r="AM48" s="276"/>
      <c r="AN48" s="275"/>
      <c r="AO48" s="275"/>
      <c r="AP48" s="275"/>
      <c r="AQ48" s="275"/>
      <c r="AR48" s="275"/>
      <c r="AS48" s="275"/>
      <c r="AT48" s="275"/>
      <c r="AU48" s="275"/>
      <c r="AV48" s="275"/>
      <c r="AW48" s="275"/>
      <c r="AX48" s="275"/>
      <c r="AY48" s="275"/>
      <c r="AZ48" s="275"/>
      <c r="BA48" s="267"/>
      <c r="BB48" s="267"/>
    </row>
    <row r="49" spans="1:54" ht="15" customHeight="1">
      <c r="A49" s="1"/>
      <c r="B49" s="275" t="s">
        <v>145</v>
      </c>
      <c r="C49" s="275"/>
      <c r="D49" s="275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6"/>
      <c r="R49" s="275"/>
      <c r="S49" s="275"/>
      <c r="T49" s="275"/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F49" s="275"/>
      <c r="AG49" s="275"/>
      <c r="AH49" s="275"/>
      <c r="AI49" s="276"/>
      <c r="AJ49" s="276"/>
      <c r="AK49" s="276"/>
      <c r="AL49" s="276"/>
      <c r="AM49" s="276"/>
      <c r="AN49" s="275" t="s">
        <v>146</v>
      </c>
      <c r="AO49" s="275"/>
      <c r="AP49" s="275"/>
      <c r="AQ49" s="275"/>
      <c r="AR49" s="275"/>
      <c r="AS49" s="275"/>
      <c r="AT49" s="275"/>
      <c r="AU49" s="276"/>
      <c r="AV49" s="276"/>
      <c r="AW49" s="276"/>
      <c r="AX49" s="276"/>
      <c r="AY49" s="276"/>
      <c r="AZ49" s="276"/>
      <c r="BA49" s="267"/>
      <c r="BB49" s="267"/>
    </row>
    <row r="50" spans="1:54" ht="15" customHeight="1">
      <c r="A50" s="1"/>
      <c r="B50" s="275"/>
      <c r="C50" s="275"/>
      <c r="D50" s="275"/>
      <c r="E50" s="275"/>
      <c r="F50" s="275"/>
      <c r="G50" s="275"/>
      <c r="H50" s="275"/>
      <c r="I50" s="275"/>
      <c r="J50" s="275"/>
      <c r="K50" s="276"/>
      <c r="L50" s="276"/>
      <c r="M50" s="276"/>
      <c r="N50" s="276"/>
      <c r="O50" s="276"/>
      <c r="P50" s="276"/>
      <c r="Q50" s="276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6"/>
      <c r="AJ50" s="276"/>
      <c r="AK50" s="276"/>
      <c r="AL50" s="276"/>
      <c r="AM50" s="276"/>
      <c r="AN50" s="275"/>
      <c r="AO50" s="275"/>
      <c r="AP50" s="275"/>
      <c r="AQ50" s="275"/>
      <c r="AR50" s="275"/>
      <c r="AS50" s="275"/>
      <c r="AT50" s="275"/>
      <c r="AU50" s="276"/>
      <c r="AV50" s="276"/>
      <c r="AW50" s="276"/>
      <c r="AX50" s="276"/>
      <c r="AY50" s="276"/>
      <c r="AZ50" s="276"/>
      <c r="BA50" s="267"/>
      <c r="BB50" s="267"/>
    </row>
    <row r="51" spans="2:54" ht="15" customHeight="1">
      <c r="B51" s="275"/>
      <c r="C51" s="275"/>
      <c r="D51" s="275"/>
      <c r="E51" s="275"/>
      <c r="F51" s="275"/>
      <c r="G51" s="275"/>
      <c r="H51" s="275"/>
      <c r="I51" s="275"/>
      <c r="J51" s="275"/>
      <c r="K51" s="276"/>
      <c r="L51" s="276"/>
      <c r="M51" s="276"/>
      <c r="N51" s="276"/>
      <c r="O51" s="276"/>
      <c r="P51" s="276"/>
      <c r="Q51" s="276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6"/>
      <c r="AJ51" s="276"/>
      <c r="AK51" s="276"/>
      <c r="AL51" s="276"/>
      <c r="AM51" s="276"/>
      <c r="AN51" s="275"/>
      <c r="AO51" s="275"/>
      <c r="AP51" s="275"/>
      <c r="AQ51" s="275"/>
      <c r="AR51" s="275"/>
      <c r="AS51" s="275"/>
      <c r="AT51" s="275"/>
      <c r="AU51" s="276"/>
      <c r="AV51" s="276"/>
      <c r="AW51" s="276"/>
      <c r="AX51" s="276"/>
      <c r="AY51" s="276"/>
      <c r="AZ51" s="276"/>
      <c r="BA51" s="260"/>
      <c r="BB51" s="260"/>
    </row>
    <row r="52" spans="2:54" ht="15" customHeight="1">
      <c r="B52" s="275" t="s">
        <v>153</v>
      </c>
      <c r="C52" s="275"/>
      <c r="D52" s="275"/>
      <c r="E52" s="275"/>
      <c r="F52" s="275"/>
      <c r="G52" s="275"/>
      <c r="H52" s="275"/>
      <c r="I52" s="275"/>
      <c r="J52" s="275"/>
      <c r="K52" s="276"/>
      <c r="L52" s="276"/>
      <c r="M52" s="276"/>
      <c r="N52" s="276"/>
      <c r="O52" s="276"/>
      <c r="P52" s="276"/>
      <c r="Q52" s="276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6"/>
      <c r="AJ52" s="276"/>
      <c r="AK52" s="276"/>
      <c r="AL52" s="276"/>
      <c r="AM52" s="276"/>
      <c r="AN52" s="275" t="s">
        <v>79</v>
      </c>
      <c r="AO52" s="275"/>
      <c r="AP52" s="275"/>
      <c r="AQ52" s="275"/>
      <c r="AR52" s="275"/>
      <c r="AS52" s="275"/>
      <c r="AT52" s="275"/>
      <c r="AU52" s="276"/>
      <c r="AV52" s="276"/>
      <c r="AW52" s="276"/>
      <c r="AX52" s="276"/>
      <c r="AY52" s="276"/>
      <c r="AZ52" s="276"/>
      <c r="BA52" s="260"/>
      <c r="BB52" s="260"/>
    </row>
    <row r="53" spans="2:54" ht="12.75">
      <c r="B53" s="260"/>
      <c r="C53" s="260"/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</row>
    <row r="54" spans="2:54" ht="12.75"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</row>
    <row r="55" spans="2:54" ht="13.5">
      <c r="B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</row>
    <row r="56" ht="13.5">
      <c r="AQ56" s="260"/>
    </row>
  </sheetData>
  <sheetProtection/>
  <mergeCells count="115">
    <mergeCell ref="AY21:BB21"/>
    <mergeCell ref="AR22:AX22"/>
    <mergeCell ref="AY22:BB22"/>
    <mergeCell ref="AR23:AX23"/>
    <mergeCell ref="AY23:BB23"/>
    <mergeCell ref="E18:J19"/>
    <mergeCell ref="K18:R19"/>
    <mergeCell ref="S18:AB19"/>
    <mergeCell ref="AC18:AI19"/>
    <mergeCell ref="S21:AB21"/>
    <mergeCell ref="C13:P13"/>
    <mergeCell ref="AR18:AX19"/>
    <mergeCell ref="AY18:BB18"/>
    <mergeCell ref="AY19:BC19"/>
    <mergeCell ref="AR20:AX20"/>
    <mergeCell ref="AY20:BB20"/>
    <mergeCell ref="B28:H29"/>
    <mergeCell ref="M28:U33"/>
    <mergeCell ref="Z28:AH30"/>
    <mergeCell ref="AC21:AI21"/>
    <mergeCell ref="AC22:AI22"/>
    <mergeCell ref="AC23:AI23"/>
    <mergeCell ref="K32:L32"/>
    <mergeCell ref="V32:W32"/>
    <mergeCell ref="X32:Y32"/>
    <mergeCell ref="B31:H31"/>
    <mergeCell ref="Z32:AH32"/>
    <mergeCell ref="AK32:AL32"/>
    <mergeCell ref="B33:H33"/>
    <mergeCell ref="I33:J33"/>
    <mergeCell ref="K33:L33"/>
    <mergeCell ref="V33:W33"/>
    <mergeCell ref="X33:Y33"/>
    <mergeCell ref="B32:H32"/>
    <mergeCell ref="I32:J32"/>
    <mergeCell ref="I31:J31"/>
    <mergeCell ref="K31:L31"/>
    <mergeCell ref="V31:W31"/>
    <mergeCell ref="X31:Y31"/>
    <mergeCell ref="B30:H30"/>
    <mergeCell ref="I30:J30"/>
    <mergeCell ref="K30:L30"/>
    <mergeCell ref="V30:W30"/>
    <mergeCell ref="X30:Y30"/>
    <mergeCell ref="I29:J29"/>
    <mergeCell ref="K29:L29"/>
    <mergeCell ref="V29:W29"/>
    <mergeCell ref="X29:Y29"/>
    <mergeCell ref="I28:J28"/>
    <mergeCell ref="K28:L28"/>
    <mergeCell ref="V28:W28"/>
    <mergeCell ref="X28:Y28"/>
    <mergeCell ref="B26:L26"/>
    <mergeCell ref="M26:Y26"/>
    <mergeCell ref="Z26:AL26"/>
    <mergeCell ref="AM26:BB27"/>
    <mergeCell ref="B27:H27"/>
    <mergeCell ref="M27:U27"/>
    <mergeCell ref="V27:W27"/>
    <mergeCell ref="Z27:AH27"/>
    <mergeCell ref="AI27:AJ27"/>
    <mergeCell ref="AK27:AL27"/>
    <mergeCell ref="B2:BB2"/>
    <mergeCell ref="C3:F3"/>
    <mergeCell ref="G3:J3"/>
    <mergeCell ref="K3:N3"/>
    <mergeCell ref="O3:R3"/>
    <mergeCell ref="S3:W3"/>
    <mergeCell ref="X3:AA3"/>
    <mergeCell ref="AB3:AF3"/>
    <mergeCell ref="AG3:AJ3"/>
    <mergeCell ref="AK3:AO3"/>
    <mergeCell ref="AP3:AS3"/>
    <mergeCell ref="AT3:AW3"/>
    <mergeCell ref="AX3:BB3"/>
    <mergeCell ref="BC3:BD3"/>
    <mergeCell ref="BL3:BL4"/>
    <mergeCell ref="Z10:AK10"/>
    <mergeCell ref="Z12:AL12"/>
    <mergeCell ref="B16:AX16"/>
    <mergeCell ref="B18:D19"/>
    <mergeCell ref="AK28:AL30"/>
    <mergeCell ref="AC20:AI20"/>
    <mergeCell ref="S20:AB20"/>
    <mergeCell ref="AJ20:AQ20"/>
    <mergeCell ref="AJ18:AQ19"/>
    <mergeCell ref="I21:J21"/>
    <mergeCell ref="AJ21:AQ21"/>
    <mergeCell ref="AR21:AX21"/>
    <mergeCell ref="B20:D20"/>
    <mergeCell ref="F20:G20"/>
    <mergeCell ref="I20:J20"/>
    <mergeCell ref="AJ22:AQ22"/>
    <mergeCell ref="B22:D22"/>
    <mergeCell ref="F22:G22"/>
    <mergeCell ref="I22:J22"/>
    <mergeCell ref="S22:AB22"/>
    <mergeCell ref="B21:D21"/>
    <mergeCell ref="F21:G21"/>
    <mergeCell ref="AJ23:AQ23"/>
    <mergeCell ref="B23:D23"/>
    <mergeCell ref="E23:J23"/>
    <mergeCell ref="M23:O23"/>
    <mergeCell ref="Q23:R23"/>
    <mergeCell ref="S23:AB23"/>
    <mergeCell ref="AM28:BB29"/>
    <mergeCell ref="AM30:BB33"/>
    <mergeCell ref="Z31:AH31"/>
    <mergeCell ref="AI31:AJ31"/>
    <mergeCell ref="AK31:AL31"/>
    <mergeCell ref="AI32:AJ32"/>
    <mergeCell ref="Z33:AH33"/>
    <mergeCell ref="AI33:AJ33"/>
    <mergeCell ref="AK33:AL33"/>
    <mergeCell ref="AI28:AJ30"/>
  </mergeCells>
  <printOptions/>
  <pageMargins left="0.31496062992125984" right="0.31496062992125984" top="0.5511811023622047" bottom="0.35433070866141736" header="0.11811023622047245" footer="0.11811023622047245"/>
  <pageSetup fitToHeight="1" fitToWidth="1" horizontalDpi="600" verticalDpi="600" orientation="portrait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katrakov</dc:creator>
  <cp:keywords/>
  <dc:description/>
  <cp:lastModifiedBy>Деканат филологии истории и журналистики</cp:lastModifiedBy>
  <cp:lastPrinted>2018-05-10T03:51:12Z</cp:lastPrinted>
  <dcterms:created xsi:type="dcterms:W3CDTF">2007-02-01T07:50:18Z</dcterms:created>
  <dcterms:modified xsi:type="dcterms:W3CDTF">2018-09-17T12:27:58Z</dcterms:modified>
  <cp:category/>
  <cp:version/>
  <cp:contentType/>
  <cp:contentStatus/>
</cp:coreProperties>
</file>