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0092" windowHeight="10920" tabRatio="338" activeTab="1"/>
  </bookViews>
  <sheets>
    <sheet name="-" sheetId="1" r:id="rId1"/>
    <sheet name="+" sheetId="2" r:id="rId2"/>
    <sheet name="К" sheetId="3" r:id="rId3"/>
  </sheets>
  <definedNames>
    <definedName name="_xlnm.Print_Area" localSheetId="0">'-'!$A$1:$AI$115</definedName>
  </definedNames>
  <calcPr fullCalcOnLoad="1"/>
</workbook>
</file>

<file path=xl/sharedStrings.xml><?xml version="1.0" encoding="utf-8"?>
<sst xmlns="http://schemas.openxmlformats.org/spreadsheetml/2006/main" count="644" uniqueCount="329">
  <si>
    <t>№</t>
  </si>
  <si>
    <t>Название дисциплины</t>
  </si>
  <si>
    <t>Форма промежуточной аттестации</t>
  </si>
  <si>
    <t>Распределение по курсам и семестрам</t>
  </si>
  <si>
    <t>Всего на дисциплину</t>
  </si>
  <si>
    <t>в часах</t>
  </si>
  <si>
    <t>1 курс</t>
  </si>
  <si>
    <t>2 курс</t>
  </si>
  <si>
    <t>3 курс</t>
  </si>
  <si>
    <t>Экз</t>
  </si>
  <si>
    <t>Диф. зачет</t>
  </si>
  <si>
    <t>Зачет</t>
  </si>
  <si>
    <t>Курсовые работы</t>
  </si>
  <si>
    <t>Всего в семестре</t>
  </si>
  <si>
    <t>Сам. работа</t>
  </si>
  <si>
    <t>Лекций</t>
  </si>
  <si>
    <t>Лабораторных</t>
  </si>
  <si>
    <t>Практических</t>
  </si>
  <si>
    <t>сем</t>
  </si>
  <si>
    <t>нед</t>
  </si>
  <si>
    <t>Семестр</t>
  </si>
  <si>
    <t>ЗЕТ</t>
  </si>
  <si>
    <t>всего часов</t>
  </si>
  <si>
    <t>Часов в семестре</t>
  </si>
  <si>
    <t>зачетных единиц</t>
  </si>
  <si>
    <t>Иностранный язык</t>
  </si>
  <si>
    <t>Философия</t>
  </si>
  <si>
    <t>Безопасность жизнедеятельности</t>
  </si>
  <si>
    <t>ИТОГО</t>
  </si>
  <si>
    <t xml:space="preserve">Учебных часов в неделю </t>
  </si>
  <si>
    <t xml:space="preserve">Количество экзаменов </t>
  </si>
  <si>
    <t xml:space="preserve">Количество дифференцированных зачетов </t>
  </si>
  <si>
    <t xml:space="preserve">Количество зачетов </t>
  </si>
  <si>
    <t>Количество курсовых работ (проектов)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</si>
  <si>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</si>
  <si>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</si>
  <si>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</si>
  <si>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</si>
  <si>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</si>
  <si>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</si>
  <si>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</si>
  <si>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</si>
  <si>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</si>
  <si>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</si>
  <si>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</si>
  <si>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</si>
  <si>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Курс</t>
  </si>
  <si>
    <t>Э</t>
  </si>
  <si>
    <t>У</t>
  </si>
  <si>
    <t>П</t>
  </si>
  <si>
    <t>П - производственная практика</t>
  </si>
  <si>
    <t>У – учебная практика</t>
  </si>
  <si>
    <t>Э - экзаменационная сессия</t>
  </si>
  <si>
    <t>Курсовые работы (проекты):</t>
  </si>
  <si>
    <t>III. Сводные данные по бюджету времени (в неделях)</t>
  </si>
  <si>
    <t xml:space="preserve">Теоретическое </t>
  </si>
  <si>
    <t xml:space="preserve">Экзаменационные </t>
  </si>
  <si>
    <t>Производственные</t>
  </si>
  <si>
    <t>обучение</t>
  </si>
  <si>
    <t>практики</t>
  </si>
  <si>
    <t>аттестация</t>
  </si>
  <si>
    <t>Итого:</t>
  </si>
  <si>
    <t>IV. Учебная практика</t>
  </si>
  <si>
    <t>Название практики</t>
  </si>
  <si>
    <t>Сем.</t>
  </si>
  <si>
    <t>Нед.</t>
  </si>
  <si>
    <t>Контрольная работа</t>
  </si>
  <si>
    <t>4 курс</t>
  </si>
  <si>
    <t>Блок 1. Дисциплины (модули)</t>
  </si>
  <si>
    <t>Физическая культура и спорт</t>
  </si>
  <si>
    <t>Всего часов</t>
  </si>
  <si>
    <t>ИТОГО Блок 1:</t>
  </si>
  <si>
    <t>Блок 2. Практики</t>
  </si>
  <si>
    <t>ИТОГО Блок 2:</t>
  </si>
  <si>
    <t>Блок 3. Государственная итоговая аттестация</t>
  </si>
  <si>
    <t>ИТОГО Блок 3:</t>
  </si>
  <si>
    <t>1.2.1. Вариативная часть</t>
  </si>
  <si>
    <t>1.2.2. Дисциплины по выбору обучающихся</t>
  </si>
  <si>
    <t>%</t>
  </si>
  <si>
    <t>Государственная итоговая аттестация</t>
  </si>
  <si>
    <t>Количество контрольных работ</t>
  </si>
  <si>
    <t>Аудиторных часов и ЗЕТ в году</t>
  </si>
  <si>
    <t>VII. Государственная итоговая</t>
  </si>
  <si>
    <t>Г</t>
  </si>
  <si>
    <t>Выпускная квалификационная работа бакалавра</t>
  </si>
  <si>
    <t>5 курс</t>
  </si>
  <si>
    <t>сессии</t>
  </si>
  <si>
    <t>II. Календарный учебный график</t>
  </si>
  <si>
    <t>Педагогическая риторика</t>
  </si>
  <si>
    <t>Экономика образования</t>
  </si>
  <si>
    <t>Основы математической обработки информации</t>
  </si>
  <si>
    <t>Психология</t>
  </si>
  <si>
    <t>Педагогика</t>
  </si>
  <si>
    <t>Факультативы</t>
  </si>
  <si>
    <t>Ф.1</t>
  </si>
  <si>
    <t>Г - государственная итоговая аттестация</t>
  </si>
  <si>
    <t>Зет</t>
  </si>
  <si>
    <t>Правовое регулирование трудовых отношений</t>
  </si>
  <si>
    <t>Контактная работа обучающихся с преподавателем (аудиторные)</t>
  </si>
  <si>
    <t>Физическая культура и спорт (элективная дисциплина)</t>
  </si>
  <si>
    <t>-</t>
  </si>
  <si>
    <t>V. Производственная практика</t>
  </si>
  <si>
    <t>VI. Факультативные дисциплины</t>
  </si>
  <si>
    <t>Теоретическое обучение и НИРС</t>
  </si>
  <si>
    <t>Экзамена-ционная сессия</t>
  </si>
  <si>
    <t>Учебная практика</t>
  </si>
  <si>
    <t>Производ-ственная практика</t>
  </si>
  <si>
    <t>ГИА</t>
  </si>
  <si>
    <t>Каникулы</t>
  </si>
  <si>
    <t>Всего</t>
  </si>
  <si>
    <t>Осенний сем</t>
  </si>
  <si>
    <t>Весенний сем</t>
  </si>
  <si>
    <t>К</t>
  </si>
  <si>
    <t>Всего:</t>
  </si>
  <si>
    <t>В</t>
  </si>
  <si>
    <t>Выходные и праздничные дни</t>
  </si>
  <si>
    <t>Подго-товка ВКР</t>
  </si>
  <si>
    <t>Д</t>
  </si>
  <si>
    <t>Подготовка ВКР</t>
  </si>
  <si>
    <t>В - Выходные и праздничные дни</t>
  </si>
  <si>
    <t>(зачетных единиц по ФГОС ВО не менее 70%)</t>
  </si>
  <si>
    <t>Психолого-педагогическая компетентность педагога</t>
  </si>
  <si>
    <t>Правоведение в сфере образования</t>
  </si>
  <si>
    <t>Русский язык и культура речи</t>
  </si>
  <si>
    <t>Учебная (ознакомительная)</t>
  </si>
  <si>
    <t>История (история России, всеобщая история)</t>
  </si>
  <si>
    <t>(зачетных единиц по ФГОС ВО не менее 60)</t>
  </si>
  <si>
    <t>(зачетных единиц по ФГОС ВО не менее 9)</t>
  </si>
  <si>
    <t>ИКТ и медиаинформационная грамотность в образовании</t>
  </si>
  <si>
    <t>Государственная итоговая аттестация (выполнение и защита выпускной квалификационной работы)</t>
  </si>
  <si>
    <t>Естественнонаучная картина мира</t>
  </si>
  <si>
    <t>Пр</t>
  </si>
  <si>
    <t>УК-5</t>
  </si>
  <si>
    <t>УК-4,УК-5</t>
  </si>
  <si>
    <t>УК-7</t>
  </si>
  <si>
    <t>УК-8</t>
  </si>
  <si>
    <t>ОПК-1-8</t>
  </si>
  <si>
    <t>ОПК-8</t>
  </si>
  <si>
    <t>УК-3, ОПК-1</t>
  </si>
  <si>
    <t>УК-4</t>
  </si>
  <si>
    <t>УК-1,ОПК-2</t>
  </si>
  <si>
    <t>УК-2</t>
  </si>
  <si>
    <t>УК-2,ОПК-1</t>
  </si>
  <si>
    <t>УК-1</t>
  </si>
  <si>
    <t>СК-17</t>
  </si>
  <si>
    <t>ОПК-2,СК-13,24</t>
  </si>
  <si>
    <t>УК-2,УК-3</t>
  </si>
  <si>
    <t>УК-2,УК-5,УК-8</t>
  </si>
  <si>
    <t>УК-1,4,СК-1,3,5,11,ОПК-1,3</t>
  </si>
  <si>
    <t>ОПК-4,5.УК-2,3,5. СК-4,6,7,8,10</t>
  </si>
  <si>
    <t>ОПК-1,2,3 УК-6,7, СК-18,21,22,25,26,27,30,31</t>
  </si>
  <si>
    <t>СК-4, 21</t>
  </si>
  <si>
    <t>1.1. Обязательная часть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</si>
  <si>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</si>
  <si>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</si>
  <si>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</si>
  <si>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</si>
  <si>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</si>
  <si>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</si>
  <si>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</si>
  <si>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</si>
  <si>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</si>
  <si>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</si>
  <si>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</si>
  <si>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</si>
  <si>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</si>
  <si>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</si>
  <si>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</si>
  <si>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</si>
  <si>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1.2. Часть, формируемая участниками образовательных отношений</t>
  </si>
  <si>
    <t>3.1. Обязательная часть</t>
  </si>
  <si>
    <t>ОПК-7, СК-27</t>
  </si>
  <si>
    <t>УК-3, ОПК-2,3, СК-2.13</t>
  </si>
  <si>
    <t>ОПК-2, СК-13</t>
  </si>
  <si>
    <t>УК-3, ОПК-2, СК-13,23</t>
  </si>
  <si>
    <t>+</t>
  </si>
  <si>
    <t>Пр - производственная (преддипломная) практика</t>
  </si>
  <si>
    <t>К - каникулы</t>
  </si>
  <si>
    <t>Возрастная анатомия, физиология и гигиена</t>
  </si>
  <si>
    <t>СК-18, 34</t>
  </si>
  <si>
    <t>СК-8, 21</t>
  </si>
  <si>
    <t>СК-5,6</t>
  </si>
  <si>
    <t>ПК-1</t>
  </si>
  <si>
    <t xml:space="preserve">ОПК-3. СК-1,2,319, 20, 22, </t>
  </si>
  <si>
    <t xml:space="preserve">ОПК-8, СК-12, 13, 15, 28, 29. </t>
  </si>
  <si>
    <t>ОПК-4,5,6,7 УК-1,2,8 СК-36</t>
  </si>
  <si>
    <t>УК-1-8, ОПК-1-8,СК-1-36</t>
  </si>
  <si>
    <t>Ознакомительная</t>
  </si>
  <si>
    <t>2.1. Обязательная часть</t>
  </si>
  <si>
    <t>(зачетных единиц по ФГОС ВО не менее 120)</t>
  </si>
  <si>
    <t>=</t>
  </si>
  <si>
    <t>УК-4, УК-5</t>
  </si>
  <si>
    <t>УК-1, ОПК-2</t>
  </si>
  <si>
    <t>УК-2, ОПК-1</t>
  </si>
  <si>
    <t>ОПК-1</t>
  </si>
  <si>
    <t>УК-6</t>
  </si>
  <si>
    <t>Учебные практики</t>
  </si>
  <si>
    <t>Б.1.О.1</t>
  </si>
  <si>
    <t>Б.1.О.2</t>
  </si>
  <si>
    <t>Б.1.О.3</t>
  </si>
  <si>
    <t>Б.1.О.4</t>
  </si>
  <si>
    <t>Б.1.О.5</t>
  </si>
  <si>
    <t>Б.1.О.6</t>
  </si>
  <si>
    <t>Б.1.О.7</t>
  </si>
  <si>
    <t>Б.1.О.8</t>
  </si>
  <si>
    <t>Б.1.О.9</t>
  </si>
  <si>
    <t>Б.1.О.10</t>
  </si>
  <si>
    <t>Б.1.О.11</t>
  </si>
  <si>
    <t>Б.1.О.12</t>
  </si>
  <si>
    <t>Б.1.О.13</t>
  </si>
  <si>
    <t>Б.1.О.14</t>
  </si>
  <si>
    <t>Б.1.О.15</t>
  </si>
  <si>
    <t>Б.1.О.16</t>
  </si>
  <si>
    <t>Б.1.О.17</t>
  </si>
  <si>
    <t>Б.1.О.18</t>
  </si>
  <si>
    <t>Б.1.О.19</t>
  </si>
  <si>
    <t>Б.1.О.20</t>
  </si>
  <si>
    <t>Б.1.О.21</t>
  </si>
  <si>
    <t>Б.1.О.22</t>
  </si>
  <si>
    <t>Б.1.О.23</t>
  </si>
  <si>
    <t>Б.1.О.24</t>
  </si>
  <si>
    <t>Б.1.О.25</t>
  </si>
  <si>
    <t>Б.1.Ф.2</t>
  </si>
  <si>
    <t>Б.1.Ф.3</t>
  </si>
  <si>
    <t>Б.1.Ф.4</t>
  </si>
  <si>
    <t>Б.1.Ф.5</t>
  </si>
  <si>
    <t>Б.1.Ф.6</t>
  </si>
  <si>
    <t>Б.1.Ф.7</t>
  </si>
  <si>
    <t>Б.1.Ф.8</t>
  </si>
  <si>
    <t>Б.1.Ф.9</t>
  </si>
  <si>
    <t>Б.1.Ф.10</t>
  </si>
  <si>
    <t>Б.1.Ф.11</t>
  </si>
  <si>
    <t>Б.1.Ф.12</t>
  </si>
  <si>
    <t>Б.2.О.1</t>
  </si>
  <si>
    <t>Б.2.О.3</t>
  </si>
  <si>
    <t>Б.2.О.4</t>
  </si>
  <si>
    <t>Б.3.О.1</t>
  </si>
  <si>
    <t>Б.1.О.26</t>
  </si>
  <si>
    <t>Б.1.Ф.1</t>
  </si>
  <si>
    <t>Методы обучения и воспитания детей в дошкольном образовании</t>
  </si>
  <si>
    <t>История дошкольной педагогики</t>
  </si>
  <si>
    <t>Дошкольная педагогика</t>
  </si>
  <si>
    <t>Б.1.О.27</t>
  </si>
  <si>
    <t>Б.1.О.28</t>
  </si>
  <si>
    <t>Современные педагогические технологии дошкольного образования</t>
  </si>
  <si>
    <t>Б.1.О.29</t>
  </si>
  <si>
    <t>Психология развития</t>
  </si>
  <si>
    <t>Детская литература и выразительное чтение</t>
  </si>
  <si>
    <t>Методология и методы педагогического исследования</t>
  </si>
  <si>
    <t>Методическая работа в дошкольной образовательной организации</t>
  </si>
  <si>
    <t>Образовательные программы для детей дошкольного возраста</t>
  </si>
  <si>
    <t>Б.1.О.30</t>
  </si>
  <si>
    <t>Б.1.О.31</t>
  </si>
  <si>
    <t>Б.1.О.32</t>
  </si>
  <si>
    <t>Б.1.О.33</t>
  </si>
  <si>
    <t>Б.1.О.34</t>
  </si>
  <si>
    <t>Теория и методика музыкального развития детей дошкольного возраста</t>
  </si>
  <si>
    <t>Экономическое воспитание дошкольников</t>
  </si>
  <si>
    <t>Теория и методика физического воспитания детей дошкольного возраста</t>
  </si>
  <si>
    <t>Теория и методика развития математических представлений у детей дошкольного возраста</t>
  </si>
  <si>
    <t>Теория и методика развития речи детей дошкольного возраста</t>
  </si>
  <si>
    <t>Теория и методика развития изобразительного творчества у детей дошкольного возраста</t>
  </si>
  <si>
    <t>Преемственность в организации работы дошкольной образовательной организациии начальной школы</t>
  </si>
  <si>
    <t>Технология проектной деятельности в работе с дошкольниками</t>
  </si>
  <si>
    <t>Логопедическая работа с детьми дошкольного возраста</t>
  </si>
  <si>
    <t>Производственная (педагогическая) практика</t>
  </si>
  <si>
    <t>Производственная (методическая) практика</t>
  </si>
  <si>
    <t>Производственная (преддипломная) практика</t>
  </si>
  <si>
    <t>Психолого-педагогическая диагностика детей дошкольного возраста</t>
  </si>
  <si>
    <t>Здоровьесберегающие технологии в дошкольной организации</t>
  </si>
  <si>
    <t>ПР</t>
  </si>
  <si>
    <t>Производственная (научно-исследовательская) практика</t>
  </si>
  <si>
    <t>Б.2.О.5</t>
  </si>
  <si>
    <t>Б.2.О.6</t>
  </si>
  <si>
    <t>Н</t>
  </si>
  <si>
    <t>Н - научно-исследовательская работа</t>
  </si>
  <si>
    <t>5 семестр - Дошкольная педагогика</t>
  </si>
  <si>
    <t>Педагогическая</t>
  </si>
  <si>
    <t>Методическая</t>
  </si>
  <si>
    <t>Научно-исследовательская работа</t>
  </si>
  <si>
    <t xml:space="preserve"> Преддипломная</t>
  </si>
  <si>
    <t>Игровые технологии в дошкольном образовании</t>
  </si>
  <si>
    <t>Теория и методика экологического образования детей дошкольного возраста</t>
  </si>
  <si>
    <t>УК-8,ОПК-5, ПК-1</t>
  </si>
  <si>
    <t>УК-1, ОПК-7, ПК-3</t>
  </si>
  <si>
    <t>УК-2, ОПК-4, ПК-3</t>
  </si>
  <si>
    <t>УК-2, ОПК-5, ПК-2</t>
  </si>
  <si>
    <t>УК-2, ОПК-5, ПК-4</t>
  </si>
  <si>
    <t>УК-2, ОПК-6, ПК-1</t>
  </si>
  <si>
    <t>УК-2, ОПК-5, ПК-3</t>
  </si>
  <si>
    <t>УК-3, ОПК-7, ПК-1</t>
  </si>
  <si>
    <t>УК-2, ОПК-3, ПК-4</t>
  </si>
  <si>
    <t>УК-2, ОПК-7, ПК-2</t>
  </si>
  <si>
    <t>УК-6, ОПК-2,3, ПК-3</t>
  </si>
  <si>
    <t>УК-4, ОПК-5,7, ПК-4</t>
  </si>
  <si>
    <t>УК-8, ОПК-5,7, ПК-3</t>
  </si>
  <si>
    <t>УК-7, ОПК-5,8, ПК-3</t>
  </si>
  <si>
    <t>УК-4, ОПК-5,7, ПК-3</t>
  </si>
  <si>
    <t>УК-4, ОПК-5, ПК-3</t>
  </si>
  <si>
    <t>УК-8, ОПК-5, ПК-3</t>
  </si>
  <si>
    <t>УК-5, ОПК-5,7, ПК-3</t>
  </si>
  <si>
    <t>УК-2, ПК-1</t>
  </si>
  <si>
    <t>УК-1, ПК-2</t>
  </si>
  <si>
    <t>УК-2, ПК-3</t>
  </si>
  <si>
    <t>УК-8, ПК-3</t>
  </si>
  <si>
    <t>УК-4, ОПК-1, ПК-1</t>
  </si>
  <si>
    <t>УК-6,7, ОПК-6,8, ПК-3,4</t>
  </si>
  <si>
    <t>УК-8, ОПК-8, ПК-3</t>
  </si>
  <si>
    <t>УК-1, ОПК-7, ПК-2</t>
  </si>
  <si>
    <t>УК-2,3, ОПК-5, ПК-1</t>
  </si>
  <si>
    <t>УК-1-8, ОПК-1-8, ПК-1-4</t>
  </si>
  <si>
    <t>Цифровая дидактика</t>
  </si>
  <si>
    <t>Б.1.Ф.13</t>
  </si>
  <si>
    <r>
      <rPr>
        <sz val="10"/>
        <color indexed="10"/>
        <rFont val="Arial"/>
        <family val="2"/>
      </rPr>
      <t>Культура устной и письменной дискуссии</t>
    </r>
    <r>
      <rPr>
        <sz val="10"/>
        <rFont val="Arial"/>
        <family val="2"/>
      </rPr>
      <t xml:space="preserve"> / Культура речевого взаимодействия</t>
    </r>
  </si>
  <si>
    <r>
      <rPr>
        <sz val="10"/>
        <color indexed="10"/>
        <rFont val="Arial"/>
        <family val="2"/>
      </rPr>
      <t>Основы социальной безопасности молодежи</t>
    </r>
    <r>
      <rPr>
        <sz val="10"/>
        <rFont val="Arial"/>
        <family val="2"/>
      </rPr>
      <t xml:space="preserve"> / Социальная политика в правовом государстве</t>
    </r>
  </si>
  <si>
    <r>
      <rPr>
        <sz val="10"/>
        <color indexed="10"/>
        <rFont val="Arial"/>
        <family val="2"/>
      </rPr>
      <t>Интеллектуальный анализ данных</t>
    </r>
    <r>
      <rPr>
        <sz val="10"/>
        <rFont val="Arial"/>
        <family val="2"/>
      </rPr>
      <t xml:space="preserve"> / Информационные технологии поиска, анализа и синтеза информации / Адаптивные информационные технологии</t>
    </r>
  </si>
  <si>
    <r>
      <rPr>
        <sz val="10"/>
        <color indexed="10"/>
        <rFont val="Arial"/>
        <family val="2"/>
      </rPr>
      <t>Гражданское население в противодействии распространению идеологии терроризма и экстремизма</t>
    </r>
    <r>
      <rPr>
        <sz val="10"/>
        <rFont val="Arial"/>
        <family val="2"/>
      </rPr>
      <t xml:space="preserve"> / Правовые основы социальной поддержки</t>
    </r>
  </si>
  <si>
    <r>
      <rPr>
        <sz val="10"/>
        <color indexed="10"/>
        <rFont val="Arial"/>
        <family val="2"/>
      </rPr>
      <t>Основы проектной деятельности</t>
    </r>
    <r>
      <rPr>
        <sz val="10"/>
        <rFont val="Arial"/>
        <family val="2"/>
      </rPr>
      <t>/ Культура толерантности в специальном и инклюзивном образовании лиц с ОВЗ</t>
    </r>
  </si>
  <si>
    <r>
      <rPr>
        <sz val="10"/>
        <color indexed="10"/>
        <rFont val="Arial"/>
        <family val="2"/>
      </rPr>
      <t xml:space="preserve">Технологии цифровой трансформации </t>
    </r>
    <r>
      <rPr>
        <sz val="10"/>
        <rFont val="Arial"/>
        <family val="2"/>
      </rPr>
      <t>/ Информационные технологии работы с информационными источниками, научными текстами</t>
    </r>
  </si>
  <si>
    <r>
      <rPr>
        <sz val="10"/>
        <color indexed="10"/>
        <rFont val="Arial"/>
        <family val="2"/>
      </rPr>
      <t>Экологическая безопасность</t>
    </r>
    <r>
      <rPr>
        <sz val="10"/>
        <rFont val="Arial"/>
        <family val="2"/>
      </rPr>
      <t xml:space="preserve"> / Загрязнение окружающей среды и сохранение здоровья человека</t>
    </r>
  </si>
  <si>
    <r>
      <rPr>
        <sz val="10"/>
        <color indexed="10"/>
        <rFont val="Arial"/>
        <family val="2"/>
      </rPr>
      <t>Правила финансовой грамотности</t>
    </r>
    <r>
      <rPr>
        <sz val="10"/>
        <rFont val="Arial"/>
        <family val="2"/>
      </rPr>
      <t xml:space="preserve"> / Трудовой договор: заключение, изменение, прекращение</t>
    </r>
  </si>
  <si>
    <r>
      <rPr>
        <sz val="8"/>
        <color indexed="10"/>
        <rFont val="Arial"/>
        <family val="2"/>
      </rPr>
      <t>Культура устной и письменной дискуссии</t>
    </r>
    <r>
      <rPr>
        <sz val="8"/>
        <rFont val="Arial"/>
        <family val="2"/>
      </rPr>
      <t xml:space="preserve"> / Культура речевого взаимодействия</t>
    </r>
  </si>
  <si>
    <r>
      <rPr>
        <sz val="8"/>
        <color indexed="10"/>
        <rFont val="Arial"/>
        <family val="2"/>
      </rPr>
      <t>Основы социальной безопасности молодежи</t>
    </r>
    <r>
      <rPr>
        <sz val="8"/>
        <rFont val="Arial"/>
        <family val="2"/>
      </rPr>
      <t xml:space="preserve"> / Социальная политика в правовом государстве</t>
    </r>
  </si>
  <si>
    <r>
      <rPr>
        <sz val="8"/>
        <color indexed="10"/>
        <rFont val="Arial"/>
        <family val="2"/>
      </rPr>
      <t>Интеллектуальный анализ данных</t>
    </r>
    <r>
      <rPr>
        <sz val="8"/>
        <rFont val="Arial"/>
        <family val="2"/>
      </rPr>
      <t xml:space="preserve"> / Информационные технологии поиска, анализа и синтеза информации / Адаптивные информационные технологии</t>
    </r>
  </si>
  <si>
    <r>
      <rPr>
        <sz val="8"/>
        <color indexed="10"/>
        <rFont val="Arial"/>
        <family val="2"/>
      </rPr>
      <t>Гражданское население в противодействии распространению идеологии терроризма и экстремизма</t>
    </r>
    <r>
      <rPr>
        <sz val="8"/>
        <rFont val="Arial"/>
        <family val="2"/>
      </rPr>
      <t xml:space="preserve"> / Правовые основы социальной поддержки</t>
    </r>
  </si>
  <si>
    <r>
      <rPr>
        <sz val="8"/>
        <color indexed="10"/>
        <rFont val="Arial"/>
        <family val="2"/>
      </rPr>
      <t>Основы проектной деятельности</t>
    </r>
    <r>
      <rPr>
        <sz val="8"/>
        <rFont val="Arial"/>
        <family val="2"/>
      </rPr>
      <t>/ Культура толерантности в специальном и инклюзивном образовании лиц с ОВЗ</t>
    </r>
  </si>
  <si>
    <r>
      <rPr>
        <sz val="8"/>
        <color indexed="10"/>
        <rFont val="Arial"/>
        <family val="2"/>
      </rPr>
      <t xml:space="preserve">Технологии цифровой трансформации </t>
    </r>
    <r>
      <rPr>
        <sz val="8"/>
        <rFont val="Arial"/>
        <family val="2"/>
      </rPr>
      <t>/ Информационные технологии работы с информационными источниками, научными текстами</t>
    </r>
  </si>
  <si>
    <r>
      <rPr>
        <sz val="8"/>
        <color indexed="10"/>
        <rFont val="Arial"/>
        <family val="2"/>
      </rPr>
      <t>Экологическая безопасность</t>
    </r>
    <r>
      <rPr>
        <sz val="8"/>
        <rFont val="Arial"/>
        <family val="2"/>
      </rPr>
      <t xml:space="preserve"> / Загрязнение окружающей среды и сохранение здоровья человека</t>
    </r>
  </si>
  <si>
    <r>
      <rPr>
        <sz val="8"/>
        <color indexed="10"/>
        <rFont val="Arial"/>
        <family val="2"/>
      </rPr>
      <t>Правила финансовой грамотности</t>
    </r>
    <r>
      <rPr>
        <sz val="8"/>
        <rFont val="Arial"/>
        <family val="2"/>
      </rPr>
      <t xml:space="preserve"> / Трудовой договор: заключение, изменение, прекращение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</si>
</sst>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5">
    <font>
      <sz val="10"/>
      <name val="Arial"/>
      <family val="2"/>
    </font>
    <font>
      <sz val="10"/>
      <name val="Arial Cyr"/>
      <family val="2"/>
    </font>
    <font>
      <sz val="8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4"/>
      <name val="Arial Cyr"/>
      <family val="2"/>
    </font>
    <font>
      <sz val="10.5"/>
      <name val="Arial Cyr"/>
      <family val="0"/>
    </font>
    <font>
      <sz val="10.5"/>
      <name val="Arial"/>
      <family val="2"/>
    </font>
    <font>
      <b/>
      <sz val="10.5"/>
      <name val="Arial Cyr"/>
      <family val="2"/>
    </font>
    <font>
      <sz val="9"/>
      <name val="Arial Cyr"/>
      <family val="2"/>
    </font>
    <font>
      <sz val="11"/>
      <name val="Arial Cyr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Arial Cyr"/>
      <family val="2"/>
    </font>
    <font>
      <u val="single"/>
      <sz val="11"/>
      <name val="Arial"/>
      <family val="2"/>
    </font>
    <font>
      <i/>
      <sz val="11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sz val="12"/>
      <name val="Arial Cyr"/>
      <family val="2"/>
    </font>
    <font>
      <sz val="9"/>
      <name val="Arial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.5"/>
      <name val="Times New Roman"/>
      <family val="1"/>
    </font>
    <font>
      <sz val="10"/>
      <color indexed="10"/>
      <name val="Arial"/>
      <family val="2"/>
    </font>
    <font>
      <b/>
      <i/>
      <sz val="10"/>
      <name val="Arial Cyr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Times New Roman"/>
      <family val="1"/>
    </font>
    <font>
      <b/>
      <i/>
      <sz val="8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0"/>
      <color indexed="20"/>
      <name val="Arial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b/>
      <sz val="11"/>
      <color indexed="10"/>
      <name val="Arial Cyr"/>
      <family val="2"/>
    </font>
    <font>
      <sz val="11"/>
      <color indexed="10"/>
      <name val="Arial Cyr"/>
      <family val="2"/>
    </font>
    <font>
      <sz val="14"/>
      <color indexed="10"/>
      <name val="Arial Cyr"/>
      <family val="2"/>
    </font>
    <font>
      <b/>
      <sz val="11"/>
      <color indexed="10"/>
      <name val="Arial"/>
      <family val="2"/>
    </font>
    <font>
      <b/>
      <sz val="11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0"/>
      <color theme="11"/>
      <name val="Arial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b/>
      <sz val="11"/>
      <color rgb="FFFF0000"/>
      <name val="Arial Cyr"/>
      <family val="2"/>
    </font>
    <font>
      <sz val="11"/>
      <color rgb="FFFF0000"/>
      <name val="Arial Cyr"/>
      <family val="2"/>
    </font>
    <font>
      <sz val="14"/>
      <color rgb="FFFF0000"/>
      <name val="Arial Cyr"/>
      <family val="2"/>
    </font>
    <font>
      <b/>
      <sz val="11"/>
      <color rgb="FFFF0000"/>
      <name val="Arial"/>
      <family val="2"/>
    </font>
    <font>
      <b/>
      <sz val="11"/>
      <color rgb="FFFF0000"/>
      <name val="Times New Roman"/>
      <family val="1"/>
    </font>
    <font>
      <sz val="10"/>
      <color rgb="FFFF0000"/>
      <name val="Arial Cyr"/>
      <family val="2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>
        <color indexed="8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thin"/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thin"/>
    </border>
    <border>
      <left>
        <color indexed="63"/>
      </left>
      <right style="medium"/>
      <top style="medium">
        <color indexed="8"/>
      </top>
      <bottom style="thin"/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>
        <color indexed="8"/>
      </right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5" fillId="31" borderId="0" applyNumberFormat="0" applyBorder="0" applyAlignment="0" applyProtection="0"/>
  </cellStyleXfs>
  <cellXfs count="86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53" applyFill="1" applyBorder="1">
      <alignment/>
      <protection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5" fillId="33" borderId="0" xfId="53" applyFont="1" applyFill="1">
      <alignment/>
      <protection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/>
    </xf>
    <xf numFmtId="0" fontId="6" fillId="0" borderId="0" xfId="54" applyFont="1" applyBorder="1">
      <alignment/>
      <protection/>
    </xf>
    <xf numFmtId="0" fontId="6" fillId="0" borderId="0" xfId="0" applyFont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3" fillId="0" borderId="16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6" xfId="0" applyFont="1" applyBorder="1" applyAlignment="1">
      <alignment/>
    </xf>
    <xf numFmtId="0" fontId="12" fillId="0" borderId="17" xfId="0" applyFont="1" applyBorder="1" applyAlignment="1">
      <alignment/>
    </xf>
    <xf numFmtId="0" fontId="13" fillId="0" borderId="17" xfId="0" applyFont="1" applyBorder="1" applyAlignment="1">
      <alignment/>
    </xf>
    <xf numFmtId="0" fontId="12" fillId="0" borderId="18" xfId="0" applyFont="1" applyBorder="1" applyAlignment="1">
      <alignment vertical="center"/>
    </xf>
    <xf numFmtId="0" fontId="13" fillId="0" borderId="18" xfId="0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0" applyFont="1" applyBorder="1" applyAlignment="1">
      <alignment/>
    </xf>
    <xf numFmtId="0" fontId="4" fillId="0" borderId="0" xfId="53" applyFont="1" applyFill="1" applyBorder="1" applyAlignment="1">
      <alignment horizontal="center"/>
      <protection/>
    </xf>
    <xf numFmtId="0" fontId="4" fillId="33" borderId="0" xfId="53" applyFont="1" applyFill="1" applyAlignment="1">
      <alignment horizontal="center"/>
      <protection/>
    </xf>
    <xf numFmtId="0" fontId="4" fillId="33" borderId="0" xfId="53" applyFont="1" applyFill="1" applyBorder="1" applyAlignment="1">
      <alignment horizontal="center"/>
      <protection/>
    </xf>
    <xf numFmtId="0" fontId="10" fillId="33" borderId="0" xfId="53" applyFont="1" applyFill="1">
      <alignment/>
      <protection/>
    </xf>
    <xf numFmtId="0" fontId="10" fillId="32" borderId="0" xfId="53" applyFont="1" applyFill="1" applyAlignment="1">
      <alignment horizontal="right"/>
      <protection/>
    </xf>
    <xf numFmtId="0" fontId="10" fillId="33" borderId="0" xfId="53" applyFont="1" applyFill="1" applyAlignment="1">
      <alignment horizontal="right"/>
      <protection/>
    </xf>
    <xf numFmtId="0" fontId="10" fillId="32" borderId="0" xfId="53" applyFont="1" applyFill="1" applyBorder="1" applyAlignment="1">
      <alignment horizontal="right"/>
      <protection/>
    </xf>
    <xf numFmtId="0" fontId="10" fillId="32" borderId="0" xfId="53" applyFont="1" applyFill="1" applyBorder="1" applyAlignment="1">
      <alignment horizontal="center"/>
      <protection/>
    </xf>
    <xf numFmtId="0" fontId="10" fillId="33" borderId="0" xfId="53" applyFont="1" applyFill="1" applyBorder="1" applyAlignment="1">
      <alignment horizontal="center"/>
      <protection/>
    </xf>
    <xf numFmtId="0" fontId="11" fillId="33" borderId="0" xfId="0" applyFont="1" applyFill="1" applyAlignment="1">
      <alignment/>
    </xf>
    <xf numFmtId="0" fontId="76" fillId="32" borderId="0" xfId="53" applyFont="1" applyFill="1" applyBorder="1" applyAlignment="1">
      <alignment horizontal="center"/>
      <protection/>
    </xf>
    <xf numFmtId="0" fontId="76" fillId="33" borderId="0" xfId="53" applyFont="1" applyFill="1" applyBorder="1" applyAlignment="1">
      <alignment horizontal="center"/>
      <protection/>
    </xf>
    <xf numFmtId="0" fontId="10" fillId="33" borderId="0" xfId="53" applyFont="1" applyFill="1" applyBorder="1" applyAlignment="1">
      <alignment/>
      <protection/>
    </xf>
    <xf numFmtId="0" fontId="77" fillId="33" borderId="0" xfId="53" applyFont="1" applyFill="1" applyBorder="1" applyAlignment="1">
      <alignment horizontal="center"/>
      <protection/>
    </xf>
    <xf numFmtId="0" fontId="10" fillId="32" borderId="0" xfId="53" applyFont="1" applyFill="1" applyAlignment="1">
      <alignment horizontal="center"/>
      <protection/>
    </xf>
    <xf numFmtId="0" fontId="14" fillId="32" borderId="0" xfId="53" applyFont="1" applyFill="1" applyBorder="1" applyAlignment="1">
      <alignment horizontal="center" vertical="center"/>
      <protection/>
    </xf>
    <xf numFmtId="0" fontId="74" fillId="33" borderId="0" xfId="0" applyFont="1" applyFill="1" applyBorder="1" applyAlignment="1">
      <alignment horizontal="center"/>
    </xf>
    <xf numFmtId="0" fontId="74" fillId="0" borderId="0" xfId="0" applyFont="1" applyFill="1" applyBorder="1" applyAlignment="1">
      <alignment horizontal="center"/>
    </xf>
    <xf numFmtId="0" fontId="10" fillId="33" borderId="0" xfId="53" applyFont="1" applyFill="1" applyAlignment="1">
      <alignment horizontal="center"/>
      <protection/>
    </xf>
    <xf numFmtId="0" fontId="77" fillId="32" borderId="0" xfId="53" applyFont="1" applyFill="1" applyBorder="1" applyAlignment="1">
      <alignment horizontal="center"/>
      <protection/>
    </xf>
    <xf numFmtId="0" fontId="10" fillId="33" borderId="0" xfId="53" applyFont="1" applyFill="1" applyBorder="1">
      <alignment/>
      <protection/>
    </xf>
    <xf numFmtId="0" fontId="10" fillId="33" borderId="0" xfId="53" applyFont="1" applyFill="1" applyBorder="1" applyAlignment="1" applyProtection="1">
      <alignment horizontal="center"/>
      <protection locked="0"/>
    </xf>
    <xf numFmtId="0" fontId="10" fillId="32" borderId="19" xfId="0" applyFont="1" applyFill="1" applyBorder="1" applyAlignment="1">
      <alignment horizontal="center" textRotation="90"/>
    </xf>
    <xf numFmtId="0" fontId="10" fillId="33" borderId="0" xfId="0" applyFont="1" applyFill="1" applyBorder="1" applyAlignment="1">
      <alignment horizontal="center" textRotation="90"/>
    </xf>
    <xf numFmtId="0" fontId="10" fillId="33" borderId="20" xfId="0" applyFont="1" applyFill="1" applyBorder="1" applyAlignment="1">
      <alignment horizontal="center" textRotation="90"/>
    </xf>
    <xf numFmtId="0" fontId="10" fillId="33" borderId="21" xfId="0" applyFont="1" applyFill="1" applyBorder="1" applyAlignment="1">
      <alignment horizontal="center" textRotation="90"/>
    </xf>
    <xf numFmtId="0" fontId="10" fillId="33" borderId="22" xfId="0" applyFont="1" applyFill="1" applyBorder="1" applyAlignment="1">
      <alignment vertical="center"/>
    </xf>
    <xf numFmtId="0" fontId="10" fillId="33" borderId="22" xfId="0" applyFont="1" applyFill="1" applyBorder="1" applyAlignment="1">
      <alignment horizontal="right" vertical="center"/>
    </xf>
    <xf numFmtId="0" fontId="11" fillId="33" borderId="22" xfId="0" applyFont="1" applyFill="1" applyBorder="1" applyAlignment="1">
      <alignment/>
    </xf>
    <xf numFmtId="0" fontId="10" fillId="33" borderId="23" xfId="0" applyFont="1" applyFill="1" applyBorder="1" applyAlignment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6" fillId="0" borderId="29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horizontal="right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36" xfId="0" applyFont="1" applyFill="1" applyBorder="1" applyAlignment="1">
      <alignment horizontal="center" vertical="center"/>
    </xf>
    <xf numFmtId="0" fontId="16" fillId="32" borderId="31" xfId="0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center" vertical="center"/>
    </xf>
    <xf numFmtId="0" fontId="16" fillId="33" borderId="37" xfId="0" applyFont="1" applyFill="1" applyBorder="1" applyAlignment="1">
      <alignment horizontal="center" vertical="center"/>
    </xf>
    <xf numFmtId="0" fontId="10" fillId="33" borderId="38" xfId="0" applyFont="1" applyFill="1" applyBorder="1" applyAlignment="1">
      <alignment horizontal="center" vertical="center"/>
    </xf>
    <xf numFmtId="0" fontId="10" fillId="32" borderId="31" xfId="0" applyFont="1" applyFill="1" applyBorder="1" applyAlignment="1">
      <alignment vertical="center"/>
    </xf>
    <xf numFmtId="0" fontId="10" fillId="33" borderId="39" xfId="0" applyFont="1" applyFill="1" applyBorder="1" applyAlignment="1">
      <alignment vertical="center"/>
    </xf>
    <xf numFmtId="0" fontId="10" fillId="32" borderId="40" xfId="0" applyFont="1" applyFill="1" applyBorder="1" applyAlignment="1">
      <alignment horizontal="right" vertical="center"/>
    </xf>
    <xf numFmtId="0" fontId="10" fillId="33" borderId="41" xfId="0" applyFont="1" applyFill="1" applyBorder="1" applyAlignment="1">
      <alignment horizontal="right" vertical="center"/>
    </xf>
    <xf numFmtId="0" fontId="10" fillId="33" borderId="38" xfId="0" applyFont="1" applyFill="1" applyBorder="1" applyAlignment="1">
      <alignment horizontal="right" vertical="center"/>
    </xf>
    <xf numFmtId="0" fontId="10" fillId="33" borderId="0" xfId="0" applyFont="1" applyFill="1" applyBorder="1" applyAlignment="1">
      <alignment vertical="center"/>
    </xf>
    <xf numFmtId="0" fontId="16" fillId="32" borderId="42" xfId="0" applyFont="1" applyFill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2" borderId="4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horizontal="center" vertical="center"/>
    </xf>
    <xf numFmtId="0" fontId="10" fillId="33" borderId="45" xfId="0" applyFont="1" applyFill="1" applyBorder="1" applyAlignment="1">
      <alignment horizontal="center" vertical="center"/>
    </xf>
    <xf numFmtId="0" fontId="16" fillId="32" borderId="24" xfId="0" applyFont="1" applyFill="1" applyBorder="1" applyAlignment="1">
      <alignment horizontal="center" vertical="center"/>
    </xf>
    <xf numFmtId="0" fontId="16" fillId="33" borderId="25" xfId="0" applyFont="1" applyFill="1" applyBorder="1" applyAlignment="1">
      <alignment horizontal="center" vertical="center"/>
    </xf>
    <xf numFmtId="0" fontId="16" fillId="33" borderId="4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6" fillId="32" borderId="48" xfId="0" applyFont="1" applyFill="1" applyBorder="1" applyAlignment="1">
      <alignment horizontal="center" vertical="center"/>
    </xf>
    <xf numFmtId="0" fontId="16" fillId="33" borderId="49" xfId="0" applyFont="1" applyFill="1" applyBorder="1" applyAlignment="1">
      <alignment horizontal="center" vertical="center"/>
    </xf>
    <xf numFmtId="0" fontId="16" fillId="33" borderId="50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6" fillId="33" borderId="52" xfId="0" applyFont="1" applyFill="1" applyBorder="1" applyAlignment="1">
      <alignment horizontal="center" vertical="center"/>
    </xf>
    <xf numFmtId="0" fontId="10" fillId="33" borderId="53" xfId="0" applyFont="1" applyFill="1" applyBorder="1" applyAlignment="1">
      <alignment horizontal="center" vertical="center"/>
    </xf>
    <xf numFmtId="0" fontId="10" fillId="33" borderId="54" xfId="0" applyFont="1" applyFill="1" applyBorder="1" applyAlignment="1">
      <alignment horizontal="center" vertical="center"/>
    </xf>
    <xf numFmtId="0" fontId="10" fillId="33" borderId="42" xfId="0" applyFont="1" applyFill="1" applyBorder="1" applyAlignment="1">
      <alignment horizontal="center" vertical="center"/>
    </xf>
    <xf numFmtId="0" fontId="10" fillId="33" borderId="55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10" fillId="33" borderId="57" xfId="0" applyFont="1" applyFill="1" applyBorder="1" applyAlignment="1">
      <alignment horizontal="center" vertical="center"/>
    </xf>
    <xf numFmtId="0" fontId="10" fillId="33" borderId="58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32" borderId="29" xfId="0" applyFont="1" applyFill="1" applyBorder="1" applyAlignment="1">
      <alignment horizontal="center" vertical="center"/>
    </xf>
    <xf numFmtId="0" fontId="4" fillId="32" borderId="37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2" borderId="60" xfId="0" applyFont="1" applyFill="1" applyBorder="1" applyAlignment="1">
      <alignment horizontal="center" vertical="center"/>
    </xf>
    <xf numFmtId="0" fontId="4" fillId="32" borderId="61" xfId="0" applyFont="1" applyFill="1" applyBorder="1" applyAlignment="1">
      <alignment horizontal="center" vertical="center"/>
    </xf>
    <xf numFmtId="0" fontId="4" fillId="32" borderId="62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11" fillId="32" borderId="64" xfId="0" applyFont="1" applyFill="1" applyBorder="1" applyAlignment="1">
      <alignment/>
    </xf>
    <xf numFmtId="0" fontId="11" fillId="33" borderId="65" xfId="0" applyFont="1" applyFill="1" applyBorder="1" applyAlignment="1">
      <alignment/>
    </xf>
    <xf numFmtId="0" fontId="10" fillId="32" borderId="66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/>
    </xf>
    <xf numFmtId="0" fontId="10" fillId="33" borderId="67" xfId="0" applyFont="1" applyFill="1" applyBorder="1" applyAlignment="1">
      <alignment horizontal="center"/>
    </xf>
    <xf numFmtId="0" fontId="11" fillId="32" borderId="68" xfId="0" applyFont="1" applyFill="1" applyBorder="1" applyAlignment="1">
      <alignment/>
    </xf>
    <xf numFmtId="0" fontId="11" fillId="33" borderId="27" xfId="0" applyFont="1" applyFill="1" applyBorder="1" applyAlignment="1">
      <alignment/>
    </xf>
    <xf numFmtId="0" fontId="10" fillId="32" borderId="69" xfId="0" applyFont="1" applyFill="1" applyBorder="1" applyAlignment="1">
      <alignment horizontal="center"/>
    </xf>
    <xf numFmtId="0" fontId="10" fillId="33" borderId="27" xfId="0" applyFont="1" applyFill="1" applyBorder="1" applyAlignment="1">
      <alignment horizontal="center"/>
    </xf>
    <xf numFmtId="0" fontId="10" fillId="33" borderId="28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center"/>
    </xf>
    <xf numFmtId="1" fontId="13" fillId="33" borderId="70" xfId="0" applyNumberFormat="1" applyFont="1" applyFill="1" applyBorder="1" applyAlignment="1">
      <alignment horizontal="center"/>
    </xf>
    <xf numFmtId="1" fontId="13" fillId="33" borderId="64" xfId="0" applyNumberFormat="1" applyFont="1" applyFill="1" applyBorder="1" applyAlignment="1">
      <alignment horizontal="center"/>
    </xf>
    <xf numFmtId="0" fontId="13" fillId="33" borderId="67" xfId="0" applyFont="1" applyFill="1" applyBorder="1" applyAlignment="1">
      <alignment horizontal="center"/>
    </xf>
    <xf numFmtId="0" fontId="10" fillId="33" borderId="65" xfId="0" applyFont="1" applyFill="1" applyBorder="1" applyAlignment="1">
      <alignment horizontal="center" vertical="center"/>
    </xf>
    <xf numFmtId="0" fontId="10" fillId="33" borderId="67" xfId="0" applyFont="1" applyFill="1" applyBorder="1" applyAlignment="1">
      <alignment horizontal="center" vertical="center"/>
    </xf>
    <xf numFmtId="1" fontId="74" fillId="33" borderId="64" xfId="0" applyNumberFormat="1" applyFont="1" applyFill="1" applyBorder="1" applyAlignment="1">
      <alignment horizontal="center"/>
    </xf>
    <xf numFmtId="1" fontId="74" fillId="33" borderId="7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10" fillId="33" borderId="60" xfId="0" applyFont="1" applyFill="1" applyBorder="1" applyAlignment="1">
      <alignment horizontal="center" vertical="center"/>
    </xf>
    <xf numFmtId="0" fontId="10" fillId="33" borderId="63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 vertical="center"/>
    </xf>
    <xf numFmtId="0" fontId="10" fillId="33" borderId="71" xfId="0" applyFont="1" applyFill="1" applyBorder="1" applyAlignment="1">
      <alignment horizontal="center" vertical="center"/>
    </xf>
    <xf numFmtId="0" fontId="10" fillId="33" borderId="72" xfId="0" applyFont="1" applyFill="1" applyBorder="1" applyAlignment="1">
      <alignment horizontal="center" vertical="center"/>
    </xf>
    <xf numFmtId="0" fontId="10" fillId="33" borderId="73" xfId="0" applyFont="1" applyFill="1" applyBorder="1" applyAlignment="1">
      <alignment horizontal="center" vertical="center"/>
    </xf>
    <xf numFmtId="0" fontId="10" fillId="33" borderId="7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33" borderId="75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29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16" fillId="33" borderId="30" xfId="0" applyFont="1" applyFill="1" applyBorder="1" applyAlignment="1">
      <alignment horizontal="center" vertical="center"/>
    </xf>
    <xf numFmtId="0" fontId="10" fillId="33" borderId="23" xfId="0" applyFont="1" applyFill="1" applyBorder="1" applyAlignment="1">
      <alignment horizontal="center" vertical="center"/>
    </xf>
    <xf numFmtId="0" fontId="10" fillId="33" borderId="76" xfId="0" applyFont="1" applyFill="1" applyBorder="1" applyAlignment="1">
      <alignment horizontal="center" vertical="center"/>
    </xf>
    <xf numFmtId="0" fontId="10" fillId="33" borderId="77" xfId="0" applyFont="1" applyFill="1" applyBorder="1" applyAlignment="1">
      <alignment horizontal="center" vertical="center"/>
    </xf>
    <xf numFmtId="0" fontId="11" fillId="33" borderId="64" xfId="0" applyFont="1" applyFill="1" applyBorder="1" applyAlignment="1">
      <alignment/>
    </xf>
    <xf numFmtId="0" fontId="10" fillId="33" borderId="68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3" fillId="33" borderId="0" xfId="53" applyFont="1" applyFill="1" applyAlignment="1">
      <alignment horizontal="center"/>
      <protection/>
    </xf>
    <xf numFmtId="0" fontId="10" fillId="33" borderId="0" xfId="53" applyFont="1" applyFill="1" applyBorder="1" applyAlignment="1">
      <alignment horizontal="left"/>
      <protection/>
    </xf>
    <xf numFmtId="0" fontId="13" fillId="33" borderId="0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/>
      <protection/>
    </xf>
    <xf numFmtId="0" fontId="13" fillId="33" borderId="0" xfId="53" applyFont="1" applyFill="1" applyAlignment="1">
      <alignment horizontal="center"/>
      <protection/>
    </xf>
    <xf numFmtId="0" fontId="11" fillId="33" borderId="0" xfId="0" applyFont="1" applyFill="1" applyBorder="1" applyAlignment="1">
      <alignment/>
    </xf>
    <xf numFmtId="0" fontId="10" fillId="33" borderId="0" xfId="53" applyFont="1" applyFill="1" applyAlignment="1">
      <alignment/>
      <protection/>
    </xf>
    <xf numFmtId="0" fontId="1" fillId="33" borderId="0" xfId="53" applyFill="1">
      <alignment/>
      <protection/>
    </xf>
    <xf numFmtId="0" fontId="4" fillId="33" borderId="0" xfId="53" applyFont="1" applyFill="1" applyBorder="1" applyAlignment="1">
      <alignment/>
      <protection/>
    </xf>
    <xf numFmtId="0" fontId="1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0" fontId="1" fillId="33" borderId="0" xfId="53" applyFill="1" applyAlignment="1">
      <alignment horizontal="center"/>
      <protection/>
    </xf>
    <xf numFmtId="0" fontId="13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vertical="center"/>
    </xf>
    <xf numFmtId="0" fontId="10" fillId="33" borderId="0" xfId="53" applyFont="1" applyFill="1" applyAlignment="1">
      <alignment horizontal="left"/>
      <protection/>
    </xf>
    <xf numFmtId="0" fontId="78" fillId="33" borderId="0" xfId="53" applyFont="1" applyFill="1" applyBorder="1" applyAlignment="1">
      <alignment horizontal="center"/>
      <protection/>
    </xf>
    <xf numFmtId="0" fontId="10" fillId="33" borderId="78" xfId="0" applyFont="1" applyFill="1" applyBorder="1" applyAlignment="1">
      <alignment/>
    </xf>
    <xf numFmtId="0" fontId="10" fillId="33" borderId="79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32" xfId="0" applyFont="1" applyFill="1" applyBorder="1" applyAlignment="1">
      <alignment horizontal="center" vertical="center"/>
    </xf>
    <xf numFmtId="0" fontId="10" fillId="33" borderId="80" xfId="0" applyFont="1" applyFill="1" applyBorder="1" applyAlignment="1">
      <alignment horizontal="center" vertical="center"/>
    </xf>
    <xf numFmtId="0" fontId="10" fillId="33" borderId="81" xfId="0" applyFont="1" applyFill="1" applyBorder="1" applyAlignment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 textRotation="90"/>
    </xf>
    <xf numFmtId="0" fontId="10" fillId="33" borderId="27" xfId="0" applyFont="1" applyFill="1" applyBorder="1" applyAlignment="1">
      <alignment horizontal="center" textRotation="90"/>
    </xf>
    <xf numFmtId="0" fontId="10" fillId="33" borderId="28" xfId="0" applyFont="1" applyFill="1" applyBorder="1" applyAlignment="1">
      <alignment textRotation="90"/>
    </xf>
    <xf numFmtId="0" fontId="10" fillId="33" borderId="24" xfId="0" applyFont="1" applyFill="1" applyBorder="1" applyAlignment="1">
      <alignment horizontal="center" textRotation="90"/>
    </xf>
    <xf numFmtId="0" fontId="10" fillId="33" borderId="25" xfId="0" applyFont="1" applyFill="1" applyBorder="1" applyAlignment="1">
      <alignment horizontal="center" textRotation="90"/>
    </xf>
    <xf numFmtId="0" fontId="76" fillId="33" borderId="22" xfId="0" applyFont="1" applyFill="1" applyBorder="1" applyAlignment="1">
      <alignment vertical="center" wrapText="1"/>
    </xf>
    <xf numFmtId="0" fontId="76" fillId="33" borderId="0" xfId="0" applyFont="1" applyFill="1" applyBorder="1" applyAlignment="1">
      <alignment vertical="center" wrapText="1"/>
    </xf>
    <xf numFmtId="0" fontId="79" fillId="33" borderId="20" xfId="0" applyFont="1" applyFill="1" applyBorder="1" applyAlignment="1">
      <alignment vertical="center" wrapText="1"/>
    </xf>
    <xf numFmtId="0" fontId="76" fillId="33" borderId="82" xfId="0" applyFont="1" applyFill="1" applyBorder="1" applyAlignment="1">
      <alignment vertical="center" wrapText="1"/>
    </xf>
    <xf numFmtId="0" fontId="10" fillId="33" borderId="21" xfId="0" applyFont="1" applyFill="1" applyBorder="1" applyAlignment="1">
      <alignment horizontal="center" vertical="center"/>
    </xf>
    <xf numFmtId="0" fontId="77" fillId="33" borderId="71" xfId="0" applyFont="1" applyFill="1" applyBorder="1" applyAlignment="1">
      <alignment horizontal="center" vertical="center"/>
    </xf>
    <xf numFmtId="0" fontId="77" fillId="33" borderId="73" xfId="0" applyFont="1" applyFill="1" applyBorder="1" applyAlignment="1">
      <alignment horizontal="center" vertical="center"/>
    </xf>
    <xf numFmtId="0" fontId="10" fillId="33" borderId="79" xfId="0" applyFont="1" applyFill="1" applyBorder="1" applyAlignment="1">
      <alignment horizontal="center" vertical="center"/>
    </xf>
    <xf numFmtId="0" fontId="10" fillId="33" borderId="83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10" fillId="33" borderId="39" xfId="0" applyFont="1" applyFill="1" applyBorder="1" applyAlignment="1">
      <alignment horizontal="center" vertical="center"/>
    </xf>
    <xf numFmtId="0" fontId="10" fillId="33" borderId="84" xfId="0" applyFont="1" applyFill="1" applyBorder="1" applyAlignment="1">
      <alignment horizontal="right" vertical="center"/>
    </xf>
    <xf numFmtId="0" fontId="4" fillId="33" borderId="84" xfId="0" applyFont="1" applyFill="1" applyBorder="1" applyAlignment="1">
      <alignment vertical="center"/>
    </xf>
    <xf numFmtId="1" fontId="4" fillId="33" borderId="84" xfId="0" applyNumberFormat="1" applyFont="1" applyFill="1" applyBorder="1" applyAlignment="1">
      <alignment horizontal="left" vertical="center"/>
    </xf>
    <xf numFmtId="0" fontId="11" fillId="33" borderId="44" xfId="0" applyFont="1" applyFill="1" applyBorder="1" applyAlignment="1">
      <alignment/>
    </xf>
    <xf numFmtId="0" fontId="10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1" fontId="4" fillId="33" borderId="0" xfId="0" applyNumberFormat="1" applyFont="1" applyFill="1" applyBorder="1" applyAlignment="1">
      <alignment horizontal="left" vertical="center"/>
    </xf>
    <xf numFmtId="1" fontId="10" fillId="33" borderId="0" xfId="0" applyNumberFormat="1" applyFont="1" applyFill="1" applyBorder="1" applyAlignment="1">
      <alignment horizontal="left" vertical="center"/>
    </xf>
    <xf numFmtId="0" fontId="4" fillId="33" borderId="85" xfId="0" applyFont="1" applyFill="1" applyBorder="1" applyAlignment="1">
      <alignment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86" xfId="0" applyFont="1" applyFill="1" applyBorder="1" applyAlignment="1">
      <alignment horizontal="center" vertical="center"/>
    </xf>
    <xf numFmtId="0" fontId="10" fillId="33" borderId="87" xfId="0" applyFont="1" applyFill="1" applyBorder="1" applyAlignment="1">
      <alignment horizontal="center" vertical="center"/>
    </xf>
    <xf numFmtId="0" fontId="10" fillId="33" borderId="88" xfId="0" applyFont="1" applyFill="1" applyBorder="1" applyAlignment="1">
      <alignment horizontal="center" vertical="center"/>
    </xf>
    <xf numFmtId="0" fontId="10" fillId="33" borderId="89" xfId="0" applyFont="1" applyFill="1" applyBorder="1" applyAlignment="1">
      <alignment horizontal="center" vertical="center"/>
    </xf>
    <xf numFmtId="0" fontId="10" fillId="33" borderId="59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right" vertical="center"/>
    </xf>
    <xf numFmtId="0" fontId="10" fillId="33" borderId="29" xfId="0" applyFont="1" applyFill="1" applyBorder="1" applyAlignment="1">
      <alignment horizontal="right" vertical="center"/>
    </xf>
    <xf numFmtId="0" fontId="10" fillId="33" borderId="39" xfId="0" applyFont="1" applyFill="1" applyBorder="1" applyAlignment="1">
      <alignment horizontal="right" vertical="center"/>
    </xf>
    <xf numFmtId="1" fontId="10" fillId="33" borderId="40" xfId="0" applyNumberFormat="1" applyFont="1" applyFill="1" applyBorder="1" applyAlignment="1">
      <alignment horizontal="left" vertical="center"/>
    </xf>
    <xf numFmtId="0" fontId="11" fillId="33" borderId="90" xfId="0" applyFont="1" applyFill="1" applyBorder="1" applyAlignment="1">
      <alignment vertical="center"/>
    </xf>
    <xf numFmtId="0" fontId="11" fillId="33" borderId="91" xfId="0" applyFont="1" applyFill="1" applyBorder="1" applyAlignment="1">
      <alignment vertical="center"/>
    </xf>
    <xf numFmtId="0" fontId="11" fillId="33" borderId="92" xfId="0" applyFont="1" applyFill="1" applyBorder="1" applyAlignment="1">
      <alignment vertical="center"/>
    </xf>
    <xf numFmtId="0" fontId="10" fillId="33" borderId="31" xfId="0" applyFont="1" applyFill="1" applyBorder="1" applyAlignment="1">
      <alignment vertical="center"/>
    </xf>
    <xf numFmtId="0" fontId="10" fillId="33" borderId="40" xfId="0" applyFont="1" applyFill="1" applyBorder="1" applyAlignment="1">
      <alignment vertical="center"/>
    </xf>
    <xf numFmtId="0" fontId="10" fillId="33" borderId="29" xfId="0" applyFont="1" applyFill="1" applyBorder="1" applyAlignment="1">
      <alignment vertical="center"/>
    </xf>
    <xf numFmtId="0" fontId="10" fillId="33" borderId="93" xfId="0" applyFont="1" applyFill="1" applyBorder="1" applyAlignment="1">
      <alignment vertical="center"/>
    </xf>
    <xf numFmtId="0" fontId="10" fillId="33" borderId="38" xfId="0" applyFont="1" applyFill="1" applyBorder="1" applyAlignment="1">
      <alignment vertical="center"/>
    </xf>
    <xf numFmtId="0" fontId="79" fillId="33" borderId="79" xfId="0" applyFont="1" applyFill="1" applyBorder="1" applyAlignment="1">
      <alignment vertical="center" wrapText="1"/>
    </xf>
    <xf numFmtId="0" fontId="10" fillId="33" borderId="94" xfId="0" applyFont="1" applyFill="1" applyBorder="1" applyAlignment="1">
      <alignment horizontal="center" vertical="center"/>
    </xf>
    <xf numFmtId="0" fontId="10" fillId="33" borderId="95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/>
    </xf>
    <xf numFmtId="0" fontId="10" fillId="33" borderId="96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90" xfId="0" applyFont="1" applyFill="1" applyBorder="1" applyAlignment="1">
      <alignment horizontal="center" vertical="center"/>
    </xf>
    <xf numFmtId="0" fontId="10" fillId="33" borderId="91" xfId="0" applyFont="1" applyFill="1" applyBorder="1" applyAlignment="1">
      <alignment horizontal="center" vertical="center"/>
    </xf>
    <xf numFmtId="0" fontId="10" fillId="33" borderId="92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50" xfId="0" applyFont="1" applyFill="1" applyBorder="1" applyAlignment="1">
      <alignment horizontal="center" vertical="center"/>
    </xf>
    <xf numFmtId="0" fontId="10" fillId="33" borderId="97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/>
    </xf>
    <xf numFmtId="0" fontId="11" fillId="33" borderId="55" xfId="0" applyFont="1" applyFill="1" applyBorder="1" applyAlignment="1">
      <alignment/>
    </xf>
    <xf numFmtId="1" fontId="10" fillId="33" borderId="55" xfId="0" applyNumberFormat="1" applyFont="1" applyFill="1" applyBorder="1" applyAlignment="1">
      <alignment horizontal="center" vertical="center"/>
    </xf>
    <xf numFmtId="0" fontId="10" fillId="33" borderId="56" xfId="0" applyFont="1" applyFill="1" applyBorder="1" applyAlignment="1">
      <alignment horizontal="center" vertical="center"/>
    </xf>
    <xf numFmtId="0" fontId="10" fillId="33" borderId="98" xfId="0" applyFont="1" applyFill="1" applyBorder="1" applyAlignment="1">
      <alignment horizontal="center" vertical="center"/>
    </xf>
    <xf numFmtId="0" fontId="76" fillId="33" borderId="31" xfId="0" applyFont="1" applyFill="1" applyBorder="1" applyAlignment="1">
      <alignment horizontal="center" vertical="center"/>
    </xf>
    <xf numFmtId="0" fontId="76" fillId="33" borderId="2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89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76" fillId="33" borderId="60" xfId="0" applyFont="1" applyFill="1" applyBorder="1" applyAlignment="1">
      <alignment horizontal="center" vertical="center"/>
    </xf>
    <xf numFmtId="0" fontId="76" fillId="33" borderId="61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1" fontId="13" fillId="33" borderId="77" xfId="0" applyNumberFormat="1" applyFont="1" applyFill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/>
    </xf>
    <xf numFmtId="0" fontId="13" fillId="33" borderId="76" xfId="0" applyFont="1" applyFill="1" applyBorder="1" applyAlignment="1">
      <alignment horizontal="center" vertical="center"/>
    </xf>
    <xf numFmtId="0" fontId="13" fillId="33" borderId="100" xfId="0" applyFont="1" applyFill="1" applyBorder="1" applyAlignment="1">
      <alignment horizontal="center" vertical="center"/>
    </xf>
    <xf numFmtId="0" fontId="13" fillId="33" borderId="99" xfId="0" applyFont="1" applyFill="1" applyBorder="1" applyAlignment="1">
      <alignment horizontal="center" vertical="center"/>
    </xf>
    <xf numFmtId="0" fontId="13" fillId="33" borderId="62" xfId="0" applyFont="1" applyFill="1" applyBorder="1" applyAlignment="1">
      <alignment horizontal="center" vertical="center"/>
    </xf>
    <xf numFmtId="0" fontId="13" fillId="33" borderId="60" xfId="0" applyFont="1" applyFill="1" applyBorder="1" applyAlignment="1">
      <alignment horizontal="center" vertical="center"/>
    </xf>
    <xf numFmtId="0" fontId="13" fillId="33" borderId="63" xfId="0" applyFont="1" applyFill="1" applyBorder="1" applyAlignment="1">
      <alignment horizontal="center" vertical="center"/>
    </xf>
    <xf numFmtId="0" fontId="10" fillId="33" borderId="70" xfId="0" applyFont="1" applyFill="1" applyBorder="1" applyAlignment="1">
      <alignment horizontal="center"/>
    </xf>
    <xf numFmtId="0" fontId="10" fillId="33" borderId="66" xfId="0" applyFont="1" applyFill="1" applyBorder="1" applyAlignment="1">
      <alignment horizontal="center"/>
    </xf>
    <xf numFmtId="0" fontId="12" fillId="33" borderId="65" xfId="0" applyFont="1" applyFill="1" applyBorder="1" applyAlignment="1">
      <alignment horizontal="center" vertical="center"/>
    </xf>
    <xf numFmtId="1" fontId="13" fillId="33" borderId="65" xfId="0" applyNumberFormat="1" applyFont="1" applyFill="1" applyBorder="1" applyAlignment="1">
      <alignment horizontal="center"/>
    </xf>
    <xf numFmtId="0" fontId="12" fillId="33" borderId="67" xfId="0" applyFont="1" applyFill="1" applyBorder="1" applyAlignment="1">
      <alignment horizontal="center" vertical="center"/>
    </xf>
    <xf numFmtId="0" fontId="80" fillId="33" borderId="67" xfId="0" applyFont="1" applyFill="1" applyBorder="1" applyAlignment="1">
      <alignment horizontal="center" vertical="center"/>
    </xf>
    <xf numFmtId="0" fontId="13" fillId="33" borderId="64" xfId="0" applyFont="1" applyFill="1" applyBorder="1" applyAlignment="1">
      <alignment horizontal="center"/>
    </xf>
    <xf numFmtId="0" fontId="13" fillId="33" borderId="65" xfId="0" applyFont="1" applyFill="1" applyBorder="1" applyAlignment="1">
      <alignment horizontal="center"/>
    </xf>
    <xf numFmtId="0" fontId="13" fillId="33" borderId="70" xfId="0" applyFont="1" applyFill="1" applyBorder="1" applyAlignment="1">
      <alignment horizontal="center"/>
    </xf>
    <xf numFmtId="0" fontId="74" fillId="33" borderId="70" xfId="0" applyFont="1" applyFill="1" applyBorder="1" applyAlignment="1">
      <alignment horizontal="center"/>
    </xf>
    <xf numFmtId="0" fontId="13" fillId="33" borderId="73" xfId="0" applyFont="1" applyFill="1" applyBorder="1" applyAlignment="1">
      <alignment horizontal="center"/>
    </xf>
    <xf numFmtId="0" fontId="13" fillId="33" borderId="71" xfId="0" applyFont="1" applyFill="1" applyBorder="1" applyAlignment="1">
      <alignment horizontal="center"/>
    </xf>
    <xf numFmtId="0" fontId="13" fillId="33" borderId="101" xfId="0" applyFont="1" applyFill="1" applyBorder="1" applyAlignment="1">
      <alignment horizontal="center"/>
    </xf>
    <xf numFmtId="0" fontId="11" fillId="33" borderId="68" xfId="0" applyFont="1" applyFill="1" applyBorder="1" applyAlignment="1">
      <alignment/>
    </xf>
    <xf numFmtId="0" fontId="10" fillId="33" borderId="102" xfId="0" applyFont="1" applyFill="1" applyBorder="1" applyAlignment="1">
      <alignment horizontal="center"/>
    </xf>
    <xf numFmtId="0" fontId="10" fillId="33" borderId="69" xfId="0" applyFont="1" applyFill="1" applyBorder="1" applyAlignment="1">
      <alignment horizontal="center" vertical="center"/>
    </xf>
    <xf numFmtId="0" fontId="10" fillId="33" borderId="68" xfId="0" applyFont="1" applyFill="1" applyBorder="1" applyAlignment="1">
      <alignment horizontal="center"/>
    </xf>
    <xf numFmtId="0" fontId="17" fillId="33" borderId="0" xfId="0" applyFont="1" applyFill="1" applyAlignment="1">
      <alignment horizontal="center" vertical="center"/>
    </xf>
    <xf numFmtId="0" fontId="17" fillId="33" borderId="0" xfId="0" applyFont="1" applyFill="1" applyAlignment="1">
      <alignment horizontal="center"/>
    </xf>
    <xf numFmtId="0" fontId="10" fillId="33" borderId="66" xfId="0" applyFont="1" applyFill="1" applyBorder="1" applyAlignment="1">
      <alignment horizontal="center" vertical="center"/>
    </xf>
    <xf numFmtId="0" fontId="10" fillId="33" borderId="103" xfId="0" applyFont="1" applyFill="1" applyBorder="1" applyAlignment="1">
      <alignment horizontal="center" vertical="center"/>
    </xf>
    <xf numFmtId="0" fontId="12" fillId="33" borderId="66" xfId="0" applyFont="1" applyFill="1" applyBorder="1" applyAlignment="1">
      <alignment horizontal="center" vertical="center"/>
    </xf>
    <xf numFmtId="0" fontId="13" fillId="33" borderId="66" xfId="0" applyFont="1" applyFill="1" applyBorder="1" applyAlignment="1">
      <alignment horizontal="center"/>
    </xf>
    <xf numFmtId="0" fontId="0" fillId="33" borderId="64" xfId="0" applyFill="1" applyBorder="1" applyAlignment="1">
      <alignment/>
    </xf>
    <xf numFmtId="0" fontId="1" fillId="33" borderId="64" xfId="0" applyFont="1" applyFill="1" applyBorder="1" applyAlignment="1">
      <alignment/>
    </xf>
    <xf numFmtId="0" fontId="0" fillId="33" borderId="64" xfId="0" applyFill="1" applyBorder="1" applyAlignment="1">
      <alignment vertical="center"/>
    </xf>
    <xf numFmtId="0" fontId="10" fillId="33" borderId="64" xfId="0" applyFont="1" applyFill="1" applyBorder="1" applyAlignment="1">
      <alignment horizontal="center" vertical="center"/>
    </xf>
    <xf numFmtId="0" fontId="81" fillId="35" borderId="64" xfId="0" applyFont="1" applyFill="1" applyBorder="1" applyAlignment="1">
      <alignment vertical="center"/>
    </xf>
    <xf numFmtId="0" fontId="0" fillId="34" borderId="64" xfId="0" applyFill="1" applyBorder="1" applyAlignment="1">
      <alignment/>
    </xf>
    <xf numFmtId="0" fontId="0" fillId="0" borderId="104" xfId="0" applyFill="1" applyBorder="1" applyAlignment="1">
      <alignment/>
    </xf>
    <xf numFmtId="0" fontId="0" fillId="35" borderId="104" xfId="0" applyFill="1" applyBorder="1" applyAlignment="1">
      <alignment/>
    </xf>
    <xf numFmtId="0" fontId="10" fillId="33" borderId="105" xfId="0" applyFont="1" applyFill="1" applyBorder="1" applyAlignment="1">
      <alignment horizontal="center" vertical="center"/>
    </xf>
    <xf numFmtId="0" fontId="0" fillId="33" borderId="60" xfId="0" applyFill="1" applyBorder="1" applyAlignment="1">
      <alignment vertical="center"/>
    </xf>
    <xf numFmtId="0" fontId="16" fillId="33" borderId="45" xfId="0" applyFont="1" applyFill="1" applyBorder="1" applyAlignment="1">
      <alignment horizontal="center" vertical="center"/>
    </xf>
    <xf numFmtId="0" fontId="76" fillId="33" borderId="45" xfId="0" applyFont="1" applyFill="1" applyBorder="1" applyAlignment="1">
      <alignment horizontal="center" vertical="center" wrapText="1"/>
    </xf>
    <xf numFmtId="0" fontId="79" fillId="33" borderId="45" xfId="0" applyFont="1" applyFill="1" applyBorder="1" applyAlignment="1">
      <alignment horizontal="center" vertical="center" wrapText="1"/>
    </xf>
    <xf numFmtId="0" fontId="0" fillId="33" borderId="89" xfId="0" applyFill="1" applyBorder="1" applyAlignment="1">
      <alignment/>
    </xf>
    <xf numFmtId="0" fontId="7" fillId="33" borderId="64" xfId="0" applyFont="1" applyFill="1" applyBorder="1" applyAlignment="1">
      <alignment horizontal="left" vertical="center"/>
    </xf>
    <xf numFmtId="0" fontId="10" fillId="33" borderId="99" xfId="0" applyFont="1" applyFill="1" applyBorder="1" applyAlignment="1">
      <alignment horizontal="center" vertical="center"/>
    </xf>
    <xf numFmtId="0" fontId="10" fillId="33" borderId="61" xfId="0" applyFont="1" applyFill="1" applyBorder="1" applyAlignment="1">
      <alignment horizontal="center" vertical="center"/>
    </xf>
    <xf numFmtId="0" fontId="10" fillId="33" borderId="10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0" fillId="33" borderId="10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0" fillId="33" borderId="64" xfId="0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0" fillId="0" borderId="108" xfId="0" applyFont="1" applyBorder="1" applyAlignment="1">
      <alignment/>
    </xf>
    <xf numFmtId="0" fontId="21" fillId="0" borderId="108" xfId="0" applyFont="1" applyBorder="1" applyAlignment="1">
      <alignment/>
    </xf>
    <xf numFmtId="0" fontId="9" fillId="0" borderId="108" xfId="0" applyFont="1" applyBorder="1" applyAlignment="1">
      <alignment/>
    </xf>
    <xf numFmtId="0" fontId="16" fillId="33" borderId="59" xfId="0" applyFont="1" applyFill="1" applyBorder="1" applyAlignment="1">
      <alignment horizontal="center" vertical="center"/>
    </xf>
    <xf numFmtId="0" fontId="10" fillId="33" borderId="44" xfId="0" applyFont="1" applyFill="1" applyBorder="1" applyAlignment="1">
      <alignment vertical="center"/>
    </xf>
    <xf numFmtId="0" fontId="10" fillId="33" borderId="10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11" fillId="32" borderId="20" xfId="0" applyFont="1" applyFill="1" applyBorder="1" applyAlignment="1">
      <alignment/>
    </xf>
    <xf numFmtId="0" fontId="22" fillId="0" borderId="10" xfId="0" applyFont="1" applyBorder="1" applyAlignment="1">
      <alignment horizontal="center" vertical="center" textRotation="255" shrinkToFit="1"/>
    </xf>
    <xf numFmtId="0" fontId="22" fillId="0" borderId="110" xfId="0" applyFont="1" applyBorder="1" applyAlignment="1">
      <alignment horizontal="center" vertical="center" shrinkToFit="1"/>
    </xf>
    <xf numFmtId="0" fontId="22" fillId="0" borderId="111" xfId="0" applyFont="1" applyBorder="1" applyAlignment="1">
      <alignment horizontal="center" vertical="center" shrinkToFit="1"/>
    </xf>
    <xf numFmtId="0" fontId="22" fillId="0" borderId="112" xfId="0" applyFont="1" applyBorder="1" applyAlignment="1">
      <alignment horizontal="center" vertical="center" shrinkToFit="1"/>
    </xf>
    <xf numFmtId="0" fontId="22" fillId="0" borderId="113" xfId="0" applyFont="1" applyBorder="1" applyAlignment="1">
      <alignment horizontal="center" vertical="center" shrinkToFit="1"/>
    </xf>
    <xf numFmtId="0" fontId="23" fillId="0" borderId="114" xfId="0" applyFont="1" applyBorder="1" applyAlignment="1">
      <alignment horizontal="center" vertical="center" textRotation="255" shrinkToFit="1"/>
    </xf>
    <xf numFmtId="0" fontId="22" fillId="0" borderId="64" xfId="0" applyFont="1" applyBorder="1" applyAlignment="1">
      <alignment horizontal="center" vertical="center" shrinkToFit="1"/>
    </xf>
    <xf numFmtId="0" fontId="22" fillId="0" borderId="65" xfId="0" applyFont="1" applyBorder="1" applyAlignment="1">
      <alignment horizontal="center" vertical="center" shrinkToFit="1"/>
    </xf>
    <xf numFmtId="0" fontId="22" fillId="0" borderId="67" xfId="0" applyFont="1" applyBorder="1" applyAlignment="1">
      <alignment horizontal="center" vertical="center" shrinkToFit="1"/>
    </xf>
    <xf numFmtId="0" fontId="22" fillId="0" borderId="64" xfId="0" applyFont="1" applyBorder="1" applyAlignment="1">
      <alignment vertical="center" shrinkToFit="1"/>
    </xf>
    <xf numFmtId="0" fontId="22" fillId="0" borderId="65" xfId="0" applyFont="1" applyBorder="1" applyAlignment="1">
      <alignment vertical="center" shrinkToFit="1"/>
    </xf>
    <xf numFmtId="0" fontId="22" fillId="0" borderId="67" xfId="0" applyFont="1" applyBorder="1" applyAlignment="1">
      <alignment vertical="center" shrinkToFit="1"/>
    </xf>
    <xf numFmtId="0" fontId="82" fillId="0" borderId="65" xfId="0" applyFont="1" applyBorder="1" applyAlignment="1">
      <alignment horizontal="center" vertical="center" shrinkToFit="1"/>
    </xf>
    <xf numFmtId="0" fontId="82" fillId="0" borderId="67" xfId="0" applyFont="1" applyBorder="1" applyAlignment="1">
      <alignment horizontal="center" vertical="center" shrinkToFit="1"/>
    </xf>
    <xf numFmtId="0" fontId="82" fillId="0" borderId="64" xfId="0" applyFont="1" applyBorder="1" applyAlignment="1">
      <alignment horizontal="center" vertical="center" shrinkToFit="1"/>
    </xf>
    <xf numFmtId="0" fontId="23" fillId="0" borderId="115" xfId="0" applyFont="1" applyBorder="1" applyAlignment="1">
      <alignment horizontal="center" vertical="center" textRotation="255" shrinkToFit="1"/>
    </xf>
    <xf numFmtId="0" fontId="22" fillId="0" borderId="65" xfId="0" applyFont="1" applyBorder="1" applyAlignment="1">
      <alignment horizontal="left" vertical="center" shrinkToFit="1"/>
    </xf>
    <xf numFmtId="0" fontId="22" fillId="33" borderId="64" xfId="0" applyFont="1" applyFill="1" applyBorder="1" applyAlignment="1">
      <alignment horizontal="center" vertical="center" shrinkToFit="1"/>
    </xf>
    <xf numFmtId="0" fontId="22" fillId="33" borderId="65" xfId="0" applyFont="1" applyFill="1" applyBorder="1" applyAlignment="1">
      <alignment horizontal="center" vertical="center" shrinkToFit="1"/>
    </xf>
    <xf numFmtId="0" fontId="22" fillId="33" borderId="67" xfId="0" applyFont="1" applyFill="1" applyBorder="1" applyAlignment="1">
      <alignment horizontal="center" vertical="center" shrinkToFit="1"/>
    </xf>
    <xf numFmtId="0" fontId="23" fillId="0" borderId="115" xfId="0" applyFont="1" applyBorder="1" applyAlignment="1">
      <alignment horizontal="center" vertical="center" shrinkToFit="1"/>
    </xf>
    <xf numFmtId="0" fontId="23" fillId="0" borderId="116" xfId="0" applyFont="1" applyBorder="1" applyAlignment="1">
      <alignment horizontal="center" vertical="center" shrinkToFit="1"/>
    </xf>
    <xf numFmtId="0" fontId="82" fillId="33" borderId="65" xfId="0" applyFont="1" applyFill="1" applyBorder="1" applyAlignment="1">
      <alignment horizontal="center" vertical="center" shrinkToFit="1"/>
    </xf>
    <xf numFmtId="0" fontId="23" fillId="0" borderId="117" xfId="0" applyFont="1" applyBorder="1" applyAlignment="1">
      <alignment horizontal="center" vertical="center" shrinkToFit="1"/>
    </xf>
    <xf numFmtId="0" fontId="22" fillId="0" borderId="68" xfId="0" applyFont="1" applyBorder="1" applyAlignment="1">
      <alignment horizontal="center" vertical="center" shrinkToFit="1"/>
    </xf>
    <xf numFmtId="0" fontId="22" fillId="0" borderId="27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23" fillId="0" borderId="68" xfId="0" applyFont="1" applyBorder="1" applyAlignment="1">
      <alignment horizontal="center" vertical="center" shrinkToFit="1"/>
    </xf>
    <xf numFmtId="0" fontId="22" fillId="0" borderId="60" xfId="0" applyFont="1" applyBorder="1" applyAlignment="1">
      <alignment horizontal="center" vertical="center" shrinkToFit="1"/>
    </xf>
    <xf numFmtId="0" fontId="22" fillId="0" borderId="61" xfId="0" applyFont="1" applyBorder="1" applyAlignment="1">
      <alignment horizontal="center" vertical="center" shrinkToFit="1"/>
    </xf>
    <xf numFmtId="0" fontId="22" fillId="0" borderId="63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38" xfId="0" applyFont="1" applyBorder="1" applyAlignment="1">
      <alignment horizontal="center" vertical="center" shrinkToFit="1"/>
    </xf>
    <xf numFmtId="0" fontId="22" fillId="0" borderId="60" xfId="0" applyFont="1" applyBorder="1" applyAlignment="1">
      <alignment vertical="center" shrinkToFit="1"/>
    </xf>
    <xf numFmtId="0" fontId="22" fillId="0" borderId="61" xfId="0" applyFont="1" applyBorder="1" applyAlignment="1">
      <alignment vertical="center" shrinkToFit="1"/>
    </xf>
    <xf numFmtId="0" fontId="22" fillId="0" borderId="63" xfId="0" applyFont="1" applyBorder="1" applyAlignment="1">
      <alignment vertical="center" shrinkToFit="1"/>
    </xf>
    <xf numFmtId="0" fontId="82" fillId="0" borderId="27" xfId="0" applyFont="1" applyBorder="1" applyAlignment="1">
      <alignment horizontal="center" vertical="center" shrinkToFit="1"/>
    </xf>
    <xf numFmtId="0" fontId="22" fillId="0" borderId="70" xfId="0" applyFont="1" applyBorder="1" applyAlignment="1">
      <alignment horizontal="center" vertical="center" shrinkToFit="1"/>
    </xf>
    <xf numFmtId="0" fontId="22" fillId="33" borderId="70" xfId="0" applyFont="1" applyFill="1" applyBorder="1" applyAlignment="1">
      <alignment horizontal="center" vertical="center" shrinkToFit="1"/>
    </xf>
    <xf numFmtId="0" fontId="22" fillId="0" borderId="102" xfId="0" applyFont="1" applyBorder="1" applyAlignment="1">
      <alignment horizontal="center" vertical="center" shrinkToFit="1"/>
    </xf>
    <xf numFmtId="0" fontId="22" fillId="0" borderId="77" xfId="0" applyFont="1" applyBorder="1" applyAlignment="1">
      <alignment horizontal="center" vertical="center" shrinkToFit="1"/>
    </xf>
    <xf numFmtId="0" fontId="22" fillId="0" borderId="75" xfId="0" applyFont="1" applyBorder="1" applyAlignment="1">
      <alignment horizontal="center" vertical="center" shrinkToFit="1"/>
    </xf>
    <xf numFmtId="0" fontId="22" fillId="0" borderId="75" xfId="0" applyFont="1" applyBorder="1" applyAlignment="1">
      <alignment/>
    </xf>
    <xf numFmtId="0" fontId="22" fillId="0" borderId="76" xfId="0" applyFont="1" applyBorder="1" applyAlignment="1">
      <alignment/>
    </xf>
    <xf numFmtId="0" fontId="82" fillId="0" borderId="61" xfId="0" applyFont="1" applyBorder="1" applyAlignment="1">
      <alignment horizontal="center" vertical="center" shrinkToFit="1"/>
    </xf>
    <xf numFmtId="0" fontId="82" fillId="0" borderId="63" xfId="0" applyFont="1" applyBorder="1" applyAlignment="1">
      <alignment horizontal="center" vertical="center" shrinkToFit="1"/>
    </xf>
    <xf numFmtId="0" fontId="6" fillId="0" borderId="77" xfId="0" applyFont="1" applyFill="1" applyBorder="1" applyAlignment="1">
      <alignment horizontal="center"/>
    </xf>
    <xf numFmtId="0" fontId="6" fillId="0" borderId="51" xfId="0" applyFont="1" applyFill="1" applyBorder="1" applyAlignment="1">
      <alignment horizontal="center"/>
    </xf>
    <xf numFmtId="0" fontId="6" fillId="0" borderId="64" xfId="0" applyFont="1" applyFill="1" applyBorder="1" applyAlignment="1">
      <alignment horizontal="center"/>
    </xf>
    <xf numFmtId="0" fontId="6" fillId="0" borderId="101" xfId="0" applyFont="1" applyFill="1" applyBorder="1" applyAlignment="1">
      <alignment horizontal="center"/>
    </xf>
    <xf numFmtId="0" fontId="6" fillId="0" borderId="68" xfId="0" applyFont="1" applyFill="1" applyBorder="1" applyAlignment="1">
      <alignment horizontal="center"/>
    </xf>
    <xf numFmtId="0" fontId="6" fillId="0" borderId="118" xfId="0" applyFont="1" applyFill="1" applyBorder="1" applyAlignment="1">
      <alignment horizontal="center"/>
    </xf>
    <xf numFmtId="0" fontId="6" fillId="0" borderId="119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 vertical="center"/>
    </xf>
    <xf numFmtId="0" fontId="6" fillId="0" borderId="109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/>
    </xf>
    <xf numFmtId="0" fontId="6" fillId="0" borderId="104" xfId="0" applyFont="1" applyFill="1" applyBorder="1" applyAlignment="1">
      <alignment horizontal="center"/>
    </xf>
    <xf numFmtId="0" fontId="6" fillId="0" borderId="120" xfId="0" applyFont="1" applyFill="1" applyBorder="1" applyAlignment="1">
      <alignment horizontal="center"/>
    </xf>
    <xf numFmtId="0" fontId="82" fillId="0" borderId="68" xfId="0" applyFont="1" applyBorder="1" applyAlignment="1">
      <alignment horizontal="center" vertical="center" shrinkToFit="1"/>
    </xf>
    <xf numFmtId="0" fontId="82" fillId="0" borderId="28" xfId="0" applyFont="1" applyBorder="1" applyAlignment="1">
      <alignment horizontal="center" vertical="center" shrinkToFit="1"/>
    </xf>
    <xf numFmtId="0" fontId="24" fillId="0" borderId="0" xfId="0" applyFont="1" applyBorder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shrinkToFit="1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vertical="center" shrinkToFit="1"/>
    </xf>
    <xf numFmtId="0" fontId="13" fillId="33" borderId="0" xfId="0" applyFont="1" applyFill="1" applyBorder="1" applyAlignment="1">
      <alignment horizontal="left" vertical="center" shrinkToFit="1"/>
    </xf>
    <xf numFmtId="0" fontId="22" fillId="0" borderId="99" xfId="0" applyFont="1" applyBorder="1" applyAlignment="1">
      <alignment horizontal="center" vertical="center"/>
    </xf>
    <xf numFmtId="0" fontId="22" fillId="0" borderId="99" xfId="0" applyFont="1" applyBorder="1" applyAlignment="1">
      <alignment horizontal="center" vertical="center" shrinkToFit="1"/>
    </xf>
    <xf numFmtId="0" fontId="22" fillId="0" borderId="76" xfId="0" applyFont="1" applyBorder="1" applyAlignment="1">
      <alignment horizontal="center" vertical="center" shrinkToFit="1"/>
    </xf>
    <xf numFmtId="0" fontId="13" fillId="0" borderId="121" xfId="0" applyFont="1" applyBorder="1" applyAlignment="1">
      <alignment/>
    </xf>
    <xf numFmtId="0" fontId="13" fillId="0" borderId="122" xfId="0" applyFont="1" applyBorder="1" applyAlignment="1">
      <alignment/>
    </xf>
    <xf numFmtId="0" fontId="13" fillId="0" borderId="123" xfId="0" applyFont="1" applyBorder="1" applyAlignment="1">
      <alignment/>
    </xf>
    <xf numFmtId="0" fontId="13" fillId="0" borderId="124" xfId="0" applyFont="1" applyBorder="1" applyAlignment="1">
      <alignment/>
    </xf>
    <xf numFmtId="0" fontId="13" fillId="0" borderId="125" xfId="0" applyFont="1" applyBorder="1" applyAlignment="1">
      <alignment/>
    </xf>
    <xf numFmtId="0" fontId="13" fillId="0" borderId="126" xfId="0" applyFont="1" applyBorder="1" applyAlignment="1">
      <alignment/>
    </xf>
    <xf numFmtId="0" fontId="13" fillId="0" borderId="127" xfId="0" applyFont="1" applyBorder="1" applyAlignment="1">
      <alignment/>
    </xf>
    <xf numFmtId="0" fontId="13" fillId="0" borderId="128" xfId="0" applyFont="1" applyBorder="1" applyAlignment="1">
      <alignment/>
    </xf>
    <xf numFmtId="0" fontId="13" fillId="0" borderId="129" xfId="0" applyFont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0" borderId="0" xfId="0" applyFont="1" applyAlignment="1">
      <alignment/>
    </xf>
    <xf numFmtId="0" fontId="57" fillId="7" borderId="77" xfId="20" applyBorder="1" applyAlignment="1">
      <alignment horizontal="center" vertical="center"/>
    </xf>
    <xf numFmtId="0" fontId="57" fillId="7" borderId="75" xfId="20" applyBorder="1" applyAlignment="1">
      <alignment horizontal="center" vertical="center"/>
    </xf>
    <xf numFmtId="0" fontId="57" fillId="7" borderId="76" xfId="20" applyBorder="1" applyAlignment="1">
      <alignment horizontal="center" vertical="center"/>
    </xf>
    <xf numFmtId="0" fontId="57" fillId="7" borderId="64" xfId="20" applyBorder="1" applyAlignment="1">
      <alignment horizontal="center" vertical="center"/>
    </xf>
    <xf numFmtId="0" fontId="57" fillId="7" borderId="65" xfId="20" applyBorder="1" applyAlignment="1">
      <alignment horizontal="center" vertical="center"/>
    </xf>
    <xf numFmtId="0" fontId="57" fillId="7" borderId="67" xfId="20" applyBorder="1" applyAlignment="1">
      <alignment horizontal="center" vertical="center"/>
    </xf>
    <xf numFmtId="0" fontId="57" fillId="7" borderId="71" xfId="20" applyBorder="1" applyAlignment="1">
      <alignment horizontal="center" vertical="center"/>
    </xf>
    <xf numFmtId="0" fontId="57" fillId="7" borderId="72" xfId="20" applyBorder="1" applyAlignment="1">
      <alignment horizontal="center" vertical="center"/>
    </xf>
    <xf numFmtId="0" fontId="57" fillId="7" borderId="73" xfId="20" applyBorder="1" applyAlignment="1">
      <alignment horizontal="center" vertical="center"/>
    </xf>
    <xf numFmtId="0" fontId="57" fillId="7" borderId="65" xfId="20" applyBorder="1" applyAlignment="1">
      <alignment vertical="center"/>
    </xf>
    <xf numFmtId="0" fontId="57" fillId="7" borderId="65" xfId="20" applyBorder="1" applyAlignment="1">
      <alignment horizontal="left" vertical="top"/>
    </xf>
    <xf numFmtId="172" fontId="57" fillId="7" borderId="65" xfId="20" applyNumberFormat="1" applyBorder="1" applyAlignment="1">
      <alignment horizontal="center" vertical="center"/>
    </xf>
    <xf numFmtId="0" fontId="57" fillId="7" borderId="63" xfId="20" applyBorder="1" applyAlignment="1">
      <alignment horizontal="center" vertical="center"/>
    </xf>
    <xf numFmtId="0" fontId="57" fillId="7" borderId="64" xfId="20" applyBorder="1" applyAlignment="1">
      <alignment/>
    </xf>
    <xf numFmtId="0" fontId="57" fillId="7" borderId="67" xfId="20" applyBorder="1" applyAlignment="1">
      <alignment/>
    </xf>
    <xf numFmtId="0" fontId="57" fillId="7" borderId="61" xfId="20" applyBorder="1" applyAlignment="1">
      <alignment vertical="center"/>
    </xf>
    <xf numFmtId="0" fontId="0" fillId="0" borderId="0" xfId="0" applyAlignment="1">
      <alignment horizontal="center" vertical="center"/>
    </xf>
    <xf numFmtId="0" fontId="57" fillId="7" borderId="99" xfId="20" applyBorder="1" applyAlignment="1">
      <alignment horizontal="center" vertical="center"/>
    </xf>
    <xf numFmtId="0" fontId="57" fillId="7" borderId="61" xfId="20" applyBorder="1" applyAlignment="1">
      <alignment horizontal="center" vertical="center"/>
    </xf>
    <xf numFmtId="0" fontId="57" fillId="7" borderId="62" xfId="20" applyBorder="1" applyAlignment="1">
      <alignment horizontal="center" vertical="center"/>
    </xf>
    <xf numFmtId="0" fontId="57" fillId="7" borderId="60" xfId="20" applyBorder="1" applyAlignment="1">
      <alignment horizontal="center" vertical="center"/>
    </xf>
    <xf numFmtId="0" fontId="57" fillId="7" borderId="70" xfId="20" applyBorder="1" applyAlignment="1">
      <alignment horizontal="center" vertical="center"/>
    </xf>
    <xf numFmtId="0" fontId="57" fillId="7" borderId="66" xfId="20" applyBorder="1" applyAlignment="1">
      <alignment horizontal="center" vertical="center"/>
    </xf>
    <xf numFmtId="0" fontId="1" fillId="0" borderId="65" xfId="53" applyBorder="1" applyAlignment="1">
      <alignment horizontal="center" vertical="center"/>
      <protection/>
    </xf>
    <xf numFmtId="0" fontId="57" fillId="7" borderId="74" xfId="20" applyBorder="1" applyAlignment="1">
      <alignment horizontal="center" vertical="center"/>
    </xf>
    <xf numFmtId="0" fontId="57" fillId="7" borderId="103" xfId="20" applyBorder="1" applyAlignment="1">
      <alignment horizontal="center" vertical="center"/>
    </xf>
    <xf numFmtId="0" fontId="57" fillId="7" borderId="68" xfId="20" applyBorder="1" applyAlignment="1">
      <alignment horizontal="center" vertical="center"/>
    </xf>
    <xf numFmtId="0" fontId="57" fillId="7" borderId="45" xfId="20" applyBorder="1" applyAlignment="1">
      <alignment horizontal="center" vertical="center"/>
    </xf>
    <xf numFmtId="0" fontId="57" fillId="7" borderId="95" xfId="20" applyBorder="1" applyAlignment="1">
      <alignment horizontal="center" vertical="center"/>
    </xf>
    <xf numFmtId="0" fontId="57" fillId="7" borderId="89" xfId="20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3" fillId="33" borderId="74" xfId="0" applyFont="1" applyFill="1" applyBorder="1" applyAlignment="1">
      <alignment horizontal="center"/>
    </xf>
    <xf numFmtId="0" fontId="13" fillId="33" borderId="130" xfId="0" applyFont="1" applyFill="1" applyBorder="1" applyAlignment="1">
      <alignment horizontal="center" vertical="center"/>
    </xf>
    <xf numFmtId="0" fontId="3" fillId="33" borderId="0" xfId="53" applyFont="1" applyFill="1" applyBorder="1" applyAlignment="1">
      <alignment horizontal="center"/>
      <protection/>
    </xf>
    <xf numFmtId="0" fontId="1" fillId="33" borderId="0" xfId="53" applyFont="1" applyFill="1">
      <alignment/>
      <protection/>
    </xf>
    <xf numFmtId="0" fontId="0" fillId="33" borderId="0" xfId="0" applyFont="1" applyFill="1" applyAlignment="1">
      <alignment/>
    </xf>
    <xf numFmtId="0" fontId="0" fillId="32" borderId="2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21" fillId="33" borderId="0" xfId="53" applyFont="1" applyFill="1" applyBorder="1" applyAlignment="1">
      <alignment horizontal="center"/>
      <protection/>
    </xf>
    <xf numFmtId="0" fontId="9" fillId="33" borderId="0" xfId="53" applyFont="1" applyFill="1">
      <alignment/>
      <protection/>
    </xf>
    <xf numFmtId="0" fontId="20" fillId="33" borderId="0" xfId="0" applyFont="1" applyFill="1" applyAlignment="1">
      <alignment/>
    </xf>
    <xf numFmtId="0" fontId="9" fillId="33" borderId="0" xfId="53" applyFont="1" applyFill="1" applyBorder="1" applyAlignment="1">
      <alignment/>
      <protection/>
    </xf>
    <xf numFmtId="0" fontId="20" fillId="32" borderId="20" xfId="0" applyFont="1" applyFill="1" applyBorder="1" applyAlignment="1">
      <alignment/>
    </xf>
    <xf numFmtId="0" fontId="21" fillId="33" borderId="107" xfId="0" applyFont="1" applyFill="1" applyBorder="1" applyAlignment="1">
      <alignment vertical="center"/>
    </xf>
    <xf numFmtId="0" fontId="9" fillId="33" borderId="90" xfId="0" applyFont="1" applyFill="1" applyBorder="1" applyAlignment="1">
      <alignment vertical="center"/>
    </xf>
    <xf numFmtId="49" fontId="9" fillId="33" borderId="60" xfId="0" applyNumberFormat="1" applyFont="1" applyFill="1" applyBorder="1" applyAlignment="1">
      <alignment vertical="center"/>
    </xf>
    <xf numFmtId="0" fontId="9" fillId="33" borderId="89" xfId="0" applyFont="1" applyFill="1" applyBorder="1" applyAlignment="1">
      <alignment vertical="center"/>
    </xf>
    <xf numFmtId="0" fontId="9" fillId="33" borderId="107" xfId="0" applyFont="1" applyFill="1" applyBorder="1" applyAlignment="1">
      <alignment vertical="center"/>
    </xf>
    <xf numFmtId="0" fontId="21" fillId="33" borderId="82" xfId="0" applyFont="1" applyFill="1" applyBorder="1" applyAlignment="1">
      <alignment vertical="center"/>
    </xf>
    <xf numFmtId="0" fontId="9" fillId="33" borderId="60" xfId="0" applyFont="1" applyFill="1" applyBorder="1" applyAlignment="1">
      <alignment vertical="center"/>
    </xf>
    <xf numFmtId="0" fontId="9" fillId="33" borderId="64" xfId="0" applyFont="1" applyFill="1" applyBorder="1" applyAlignment="1">
      <alignment vertical="center"/>
    </xf>
    <xf numFmtId="0" fontId="9" fillId="33" borderId="71" xfId="0" applyFont="1" applyFill="1" applyBorder="1" applyAlignment="1">
      <alignment vertical="center"/>
    </xf>
    <xf numFmtId="0" fontId="9" fillId="33" borderId="131" xfId="0" applyFont="1" applyFill="1" applyBorder="1" applyAlignment="1">
      <alignment vertical="center"/>
    </xf>
    <xf numFmtId="49" fontId="9" fillId="33" borderId="89" xfId="0" applyNumberFormat="1" applyFont="1" applyFill="1" applyBorder="1" applyAlignment="1">
      <alignment vertical="center"/>
    </xf>
    <xf numFmtId="0" fontId="9" fillId="33" borderId="82" xfId="0" applyFont="1" applyFill="1" applyBorder="1" applyAlignment="1">
      <alignment vertical="center"/>
    </xf>
    <xf numFmtId="0" fontId="21" fillId="33" borderId="132" xfId="0" applyFont="1" applyFill="1" applyBorder="1" applyAlignment="1">
      <alignment vertical="center"/>
    </xf>
    <xf numFmtId="0" fontId="9" fillId="33" borderId="64" xfId="0" applyFont="1" applyFill="1" applyBorder="1" applyAlignment="1">
      <alignment vertical="center"/>
    </xf>
    <xf numFmtId="0" fontId="9" fillId="33" borderId="42" xfId="0" applyFont="1" applyFill="1" applyBorder="1" applyAlignment="1">
      <alignment horizontal="center" vertical="center"/>
    </xf>
    <xf numFmtId="1" fontId="9" fillId="33" borderId="64" xfId="0" applyNumberFormat="1" applyFont="1" applyFill="1" applyBorder="1" applyAlignment="1">
      <alignment horizontal="center"/>
    </xf>
    <xf numFmtId="0" fontId="9" fillId="33" borderId="64" xfId="0" applyFont="1" applyFill="1" applyBorder="1" applyAlignment="1">
      <alignment/>
    </xf>
    <xf numFmtId="0" fontId="9" fillId="33" borderId="68" xfId="0" applyFont="1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0" xfId="0" applyFont="1" applyFill="1" applyAlignment="1">
      <alignment horizontal="center"/>
    </xf>
    <xf numFmtId="0" fontId="83" fillId="33" borderId="0" xfId="0" applyFont="1" applyFill="1" applyAlignment="1">
      <alignment horizontal="center"/>
    </xf>
    <xf numFmtId="0" fontId="81" fillId="33" borderId="0" xfId="53" applyFont="1" applyFill="1" applyBorder="1" applyAlignment="1">
      <alignment horizontal="center"/>
      <protection/>
    </xf>
    <xf numFmtId="49" fontId="81" fillId="33" borderId="0" xfId="0" applyNumberFormat="1" applyFont="1" applyFill="1" applyBorder="1" applyAlignment="1">
      <alignment horizontal="center"/>
    </xf>
    <xf numFmtId="0" fontId="82" fillId="33" borderId="0" xfId="0" applyFont="1" applyFill="1" applyBorder="1" applyAlignment="1">
      <alignment horizontal="center"/>
    </xf>
    <xf numFmtId="0" fontId="83" fillId="33" borderId="0" xfId="0" applyFont="1" applyFill="1" applyBorder="1" applyAlignment="1">
      <alignment horizontal="center"/>
    </xf>
    <xf numFmtId="0" fontId="3" fillId="33" borderId="22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81" fillId="33" borderId="62" xfId="0" applyFont="1" applyFill="1" applyBorder="1" applyAlignment="1">
      <alignment vertical="center"/>
    </xf>
    <xf numFmtId="0" fontId="81" fillId="33" borderId="66" xfId="0" applyFont="1" applyFill="1" applyBorder="1" applyAlignment="1">
      <alignment horizontal="left" vertical="center"/>
    </xf>
    <xf numFmtId="0" fontId="81" fillId="33" borderId="133" xfId="0" applyFont="1" applyFill="1" applyBorder="1" applyAlignment="1">
      <alignment vertical="center" wrapText="1"/>
    </xf>
    <xf numFmtId="0" fontId="81" fillId="33" borderId="134" xfId="0" applyFont="1" applyFill="1" applyBorder="1" applyAlignment="1">
      <alignment horizontal="left" vertical="center" wrapText="1"/>
    </xf>
    <xf numFmtId="0" fontId="81" fillId="33" borderId="125" xfId="0" applyFont="1" applyFill="1" applyBorder="1" applyAlignment="1">
      <alignment horizontal="left" vertical="center" wrapText="1"/>
    </xf>
    <xf numFmtId="0" fontId="81" fillId="33" borderId="135" xfId="0" applyFont="1" applyFill="1" applyBorder="1" applyAlignment="1">
      <alignment horizontal="left" vertical="center" wrapText="1"/>
    </xf>
    <xf numFmtId="0" fontId="1" fillId="33" borderId="66" xfId="0" applyFont="1" applyFill="1" applyBorder="1" applyAlignment="1">
      <alignment horizontal="left" vertical="center" wrapText="1"/>
    </xf>
    <xf numFmtId="0" fontId="1" fillId="33" borderId="95" xfId="0" applyFont="1" applyFill="1" applyBorder="1" applyAlignment="1">
      <alignment vertical="center"/>
    </xf>
    <xf numFmtId="0" fontId="0" fillId="33" borderId="95" xfId="0" applyFont="1" applyFill="1" applyBorder="1" applyAlignment="1">
      <alignment vertical="center" wrapText="1"/>
    </xf>
    <xf numFmtId="0" fontId="26" fillId="33" borderId="22" xfId="0" applyFont="1" applyFill="1" applyBorder="1" applyAlignment="1">
      <alignment horizontal="right" vertical="center"/>
    </xf>
    <xf numFmtId="0" fontId="3" fillId="33" borderId="20" xfId="0" applyFont="1" applyFill="1" applyBorder="1" applyAlignment="1">
      <alignment vertical="center"/>
    </xf>
    <xf numFmtId="0" fontId="1" fillId="33" borderId="136" xfId="0" applyFont="1" applyFill="1" applyBorder="1" applyAlignment="1">
      <alignment vertical="center"/>
    </xf>
    <xf numFmtId="0" fontId="1" fillId="33" borderId="137" xfId="0" applyFont="1" applyFill="1" applyBorder="1" applyAlignment="1">
      <alignment vertical="center" wrapText="1"/>
    </xf>
    <xf numFmtId="0" fontId="1" fillId="33" borderId="125" xfId="0" applyFont="1" applyFill="1" applyBorder="1" applyAlignment="1">
      <alignment vertical="center" wrapText="1"/>
    </xf>
    <xf numFmtId="0" fontId="1" fillId="33" borderId="62" xfId="0" applyFont="1" applyFill="1" applyBorder="1" applyAlignment="1">
      <alignment vertical="center" wrapText="1"/>
    </xf>
    <xf numFmtId="0" fontId="81" fillId="33" borderId="138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1" fillId="33" borderId="95" xfId="0" applyFont="1" applyFill="1" applyBorder="1" applyAlignment="1">
      <alignment vertical="center" wrapText="1"/>
    </xf>
    <xf numFmtId="0" fontId="26" fillId="33" borderId="20" xfId="0" applyFont="1" applyFill="1" applyBorder="1" applyAlignment="1">
      <alignment horizontal="right" vertical="center"/>
    </xf>
    <xf numFmtId="0" fontId="26" fillId="33" borderId="79" xfId="0" applyFont="1" applyFill="1" applyBorder="1" applyAlignment="1">
      <alignment horizontal="right" vertical="center" wrapText="1"/>
    </xf>
    <xf numFmtId="0" fontId="1" fillId="33" borderId="67" xfId="0" applyFont="1" applyFill="1" applyBorder="1" applyAlignment="1">
      <alignment vertical="center" wrapText="1"/>
    </xf>
    <xf numFmtId="0" fontId="1" fillId="33" borderId="56" xfId="0" applyFont="1" applyFill="1" applyBorder="1" applyAlignment="1">
      <alignment vertical="center"/>
    </xf>
    <xf numFmtId="0" fontId="3" fillId="33" borderId="22" xfId="0" applyFont="1" applyFill="1" applyBorder="1" applyAlignment="1">
      <alignment horizontal="right" vertical="center"/>
    </xf>
    <xf numFmtId="0" fontId="1" fillId="33" borderId="62" xfId="0" applyFont="1" applyFill="1" applyBorder="1" applyAlignment="1">
      <alignment horizontal="left" vertical="center"/>
    </xf>
    <xf numFmtId="0" fontId="1" fillId="33" borderId="66" xfId="0" applyFont="1" applyFill="1" applyBorder="1" applyAlignment="1">
      <alignment horizontal="left"/>
    </xf>
    <xf numFmtId="0" fontId="1" fillId="33" borderId="69" xfId="0" applyFont="1" applyFill="1" applyBorder="1" applyAlignment="1">
      <alignment horizontal="left"/>
    </xf>
    <xf numFmtId="49" fontId="9" fillId="33" borderId="64" xfId="0" applyNumberFormat="1" applyFont="1" applyFill="1" applyBorder="1" applyAlignment="1">
      <alignment vertical="center"/>
    </xf>
    <xf numFmtId="0" fontId="57" fillId="7" borderId="64" xfId="20" applyBorder="1" applyAlignment="1">
      <alignment vertical="center" wrapText="1"/>
    </xf>
    <xf numFmtId="0" fontId="11" fillId="33" borderId="67" xfId="0" applyFont="1" applyFill="1" applyBorder="1" applyAlignment="1">
      <alignment/>
    </xf>
    <xf numFmtId="0" fontId="7" fillId="0" borderId="138" xfId="0" applyFont="1" applyFill="1" applyBorder="1" applyAlignment="1">
      <alignment/>
    </xf>
    <xf numFmtId="49" fontId="9" fillId="33" borderId="71" xfId="0" applyNumberFormat="1" applyFont="1" applyFill="1" applyBorder="1" applyAlignment="1">
      <alignment vertical="center"/>
    </xf>
    <xf numFmtId="0" fontId="1" fillId="33" borderId="66" xfId="0" applyFont="1" applyFill="1" applyBorder="1" applyAlignment="1">
      <alignment horizontal="left" vertical="center"/>
    </xf>
    <xf numFmtId="0" fontId="57" fillId="7" borderId="72" xfId="20" applyBorder="1" applyAlignment="1">
      <alignment horizontal="center" vertical="center"/>
    </xf>
    <xf numFmtId="0" fontId="57" fillId="7" borderId="61" xfId="20" applyBorder="1" applyAlignment="1">
      <alignment horizontal="center" vertical="center"/>
    </xf>
    <xf numFmtId="0" fontId="1" fillId="33" borderId="103" xfId="0" applyFont="1" applyFill="1" applyBorder="1" applyAlignment="1">
      <alignment horizontal="left" vertical="center"/>
    </xf>
    <xf numFmtId="0" fontId="0" fillId="33" borderId="64" xfId="0" applyFill="1" applyBorder="1" applyAlignment="1">
      <alignment horizontal="left" vertical="center"/>
    </xf>
    <xf numFmtId="0" fontId="0" fillId="34" borderId="71" xfId="0" applyFill="1" applyBorder="1" applyAlignment="1">
      <alignment vertical="center"/>
    </xf>
    <xf numFmtId="0" fontId="0" fillId="34" borderId="131" xfId="0" applyFill="1" applyBorder="1" applyAlignment="1">
      <alignment vertical="center"/>
    </xf>
    <xf numFmtId="0" fontId="0" fillId="34" borderId="60" xfId="0" applyFill="1" applyBorder="1" applyAlignment="1">
      <alignment vertical="center"/>
    </xf>
    <xf numFmtId="0" fontId="1" fillId="33" borderId="73" xfId="0" applyFont="1" applyFill="1" applyBorder="1" applyAlignment="1">
      <alignment vertical="center" wrapText="1"/>
    </xf>
    <xf numFmtId="0" fontId="1" fillId="33" borderId="67" xfId="0" applyFont="1" applyFill="1" applyBorder="1" applyAlignment="1">
      <alignment horizontal="left" vertical="center" wrapText="1"/>
    </xf>
    <xf numFmtId="0" fontId="1" fillId="33" borderId="67" xfId="0" applyFont="1" applyFill="1" applyBorder="1" applyAlignment="1">
      <alignment horizontal="left" vertical="center"/>
    </xf>
    <xf numFmtId="0" fontId="83" fillId="33" borderId="56" xfId="0" applyFont="1" applyFill="1" applyBorder="1" applyAlignment="1">
      <alignment horizontal="left" vertical="center" wrapText="1"/>
    </xf>
    <xf numFmtId="0" fontId="83" fillId="33" borderId="134" xfId="0" applyFont="1" applyFill="1" applyBorder="1" applyAlignment="1">
      <alignment horizontal="left" vertical="center" wrapText="1"/>
    </xf>
    <xf numFmtId="0" fontId="83" fillId="33" borderId="139" xfId="0" applyFont="1" applyFill="1" applyBorder="1" applyAlignment="1">
      <alignment vertical="center"/>
    </xf>
    <xf numFmtId="0" fontId="0" fillId="33" borderId="67" xfId="0" applyFill="1" applyBorder="1" applyAlignment="1">
      <alignment horizontal="left" vertical="center"/>
    </xf>
    <xf numFmtId="0" fontId="0" fillId="33" borderId="71" xfId="0" applyFill="1" applyBorder="1" applyAlignment="1">
      <alignment/>
    </xf>
    <xf numFmtId="0" fontId="0" fillId="33" borderId="103" xfId="0" applyFill="1" applyBorder="1" applyAlignment="1">
      <alignment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/>
    </xf>
    <xf numFmtId="0" fontId="0" fillId="0" borderId="67" xfId="0" applyFont="1" applyBorder="1" applyAlignment="1">
      <alignment/>
    </xf>
    <xf numFmtId="0" fontId="57" fillId="7" borderId="64" xfId="20" applyBorder="1" applyAlignment="1">
      <alignment horizontal="center"/>
    </xf>
    <xf numFmtId="0" fontId="57" fillId="7" borderId="0" xfId="20" applyBorder="1" applyAlignment="1">
      <alignment horizontal="center"/>
    </xf>
    <xf numFmtId="0" fontId="13" fillId="33" borderId="0" xfId="0" applyFont="1" applyFill="1" applyBorder="1" applyAlignment="1">
      <alignment horizontal="left" vertical="center" shrinkToFit="1"/>
    </xf>
    <xf numFmtId="49" fontId="9" fillId="33" borderId="60" xfId="0" applyNumberFormat="1" applyFont="1" applyFill="1" applyBorder="1" applyAlignment="1">
      <alignment vertical="center"/>
    </xf>
    <xf numFmtId="0" fontId="1" fillId="33" borderId="140" xfId="0" applyFont="1" applyFill="1" applyBorder="1" applyAlignment="1">
      <alignment vertical="center" wrapText="1"/>
    </xf>
    <xf numFmtId="0" fontId="9" fillId="33" borderId="141" xfId="0" applyFont="1" applyFill="1" applyBorder="1" applyAlignment="1">
      <alignment vertical="center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33" borderId="62" xfId="0" applyFont="1" applyFill="1" applyBorder="1" applyAlignment="1">
      <alignment horizontal="left" vertical="center" wrapText="1"/>
    </xf>
    <xf numFmtId="0" fontId="0" fillId="0" borderId="65" xfId="0" applyFont="1" applyBorder="1" applyAlignment="1">
      <alignment wrapText="1"/>
    </xf>
    <xf numFmtId="0" fontId="1" fillId="33" borderId="61" xfId="0" applyFont="1" applyFill="1" applyBorder="1" applyAlignment="1">
      <alignment horizontal="center" vertical="center"/>
    </xf>
    <xf numFmtId="0" fontId="57" fillId="7" borderId="65" xfId="20" applyBorder="1" applyAlignment="1">
      <alignment horizontal="center" vertical="center" wrapText="1"/>
    </xf>
    <xf numFmtId="49" fontId="2" fillId="33" borderId="65" xfId="0" applyNumberFormat="1" applyFont="1" applyFill="1" applyBorder="1" applyAlignment="1">
      <alignment vertical="center"/>
    </xf>
    <xf numFmtId="0" fontId="84" fillId="33" borderId="65" xfId="0" applyFont="1" applyFill="1" applyBorder="1" applyAlignment="1">
      <alignment vertical="center"/>
    </xf>
    <xf numFmtId="0" fontId="84" fillId="0" borderId="65" xfId="0" applyFont="1" applyBorder="1" applyAlignment="1">
      <alignment horizontal="left" wrapText="1"/>
    </xf>
    <xf numFmtId="0" fontId="84" fillId="33" borderId="65" xfId="0" applyFont="1" applyFill="1" applyBorder="1" applyAlignment="1">
      <alignment horizontal="left" vertical="center"/>
    </xf>
    <xf numFmtId="0" fontId="84" fillId="0" borderId="65" xfId="0" applyFont="1" applyBorder="1" applyAlignment="1">
      <alignment horizontal="left"/>
    </xf>
    <xf numFmtId="0" fontId="84" fillId="33" borderId="65" xfId="0" applyFont="1" applyFill="1" applyBorder="1" applyAlignment="1">
      <alignment vertical="center" wrapText="1"/>
    </xf>
    <xf numFmtId="0" fontId="84" fillId="33" borderId="65" xfId="0" applyFont="1" applyFill="1" applyBorder="1" applyAlignment="1">
      <alignment horizontal="left" vertical="center" wrapText="1"/>
    </xf>
    <xf numFmtId="0" fontId="84" fillId="33" borderId="65" xfId="0" applyFont="1" applyFill="1" applyBorder="1" applyAlignment="1">
      <alignment horizontal="left" wrapText="1"/>
    </xf>
    <xf numFmtId="49" fontId="2" fillId="33" borderId="71" xfId="0" applyNumberFormat="1" applyFont="1" applyFill="1" applyBorder="1" applyAlignment="1">
      <alignment vertical="center"/>
    </xf>
    <xf numFmtId="0" fontId="2" fillId="33" borderId="65" xfId="0" applyFont="1" applyFill="1" applyBorder="1" applyAlignment="1">
      <alignment vertical="center" wrapText="1"/>
    </xf>
    <xf numFmtId="0" fontId="2" fillId="0" borderId="65" xfId="0" applyFont="1" applyBorder="1" applyAlignment="1">
      <alignment horizontal="left"/>
    </xf>
    <xf numFmtId="0" fontId="2" fillId="0" borderId="65" xfId="0" applyFont="1" applyBorder="1" applyAlignment="1">
      <alignment/>
    </xf>
    <xf numFmtId="0" fontId="2" fillId="33" borderId="65" xfId="0" applyFont="1" applyFill="1" applyBorder="1" applyAlignment="1">
      <alignment vertical="center"/>
    </xf>
    <xf numFmtId="49" fontId="2" fillId="33" borderId="64" xfId="0" applyNumberFormat="1" applyFont="1" applyFill="1" applyBorder="1" applyAlignment="1">
      <alignment vertical="center"/>
    </xf>
    <xf numFmtId="0" fontId="2" fillId="33" borderId="65" xfId="0" applyFont="1" applyFill="1" applyBorder="1" applyAlignment="1">
      <alignment horizontal="left" vertical="center" wrapText="1"/>
    </xf>
    <xf numFmtId="0" fontId="2" fillId="33" borderId="65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vertical="center" wrapText="1"/>
    </xf>
    <xf numFmtId="0" fontId="2" fillId="0" borderId="65" xfId="0" applyFont="1" applyBorder="1" applyAlignment="1">
      <alignment horizontal="left" vertical="center"/>
    </xf>
    <xf numFmtId="0" fontId="27" fillId="33" borderId="89" xfId="0" applyFont="1" applyFill="1" applyBorder="1" applyAlignment="1">
      <alignment vertical="center"/>
    </xf>
    <xf numFmtId="0" fontId="27" fillId="33" borderId="95" xfId="0" applyFont="1" applyFill="1" applyBorder="1" applyAlignment="1">
      <alignment vertical="center"/>
    </xf>
    <xf numFmtId="0" fontId="2" fillId="33" borderId="65" xfId="0" applyFont="1" applyFill="1" applyBorder="1" applyAlignment="1">
      <alignment horizontal="left" wrapText="1"/>
    </xf>
    <xf numFmtId="49" fontId="2" fillId="33" borderId="60" xfId="0" applyNumberFormat="1" applyFont="1" applyFill="1" applyBorder="1" applyAlignment="1">
      <alignment vertical="center"/>
    </xf>
    <xf numFmtId="0" fontId="2" fillId="33" borderId="66" xfId="0" applyFont="1" applyFill="1" applyBorder="1" applyAlignment="1">
      <alignment horizontal="left" vertical="center" wrapText="1"/>
    </xf>
    <xf numFmtId="0" fontId="2" fillId="33" borderId="66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67" xfId="0" applyFont="1" applyBorder="1" applyAlignment="1">
      <alignment horizontal="left"/>
    </xf>
    <xf numFmtId="0" fontId="27" fillId="33" borderId="95" xfId="0" applyFont="1" applyFill="1" applyBorder="1" applyAlignment="1">
      <alignment vertical="center" wrapText="1"/>
    </xf>
    <xf numFmtId="0" fontId="2" fillId="33" borderId="60" xfId="0" applyFont="1" applyFill="1" applyBorder="1" applyAlignment="1">
      <alignment vertical="center"/>
    </xf>
    <xf numFmtId="0" fontId="29" fillId="0" borderId="65" xfId="0" applyFont="1" applyBorder="1" applyAlignment="1">
      <alignment horizontal="left" vertical="center"/>
    </xf>
    <xf numFmtId="0" fontId="29" fillId="33" borderId="65" xfId="0" applyFont="1" applyFill="1" applyBorder="1" applyAlignment="1">
      <alignment horizontal="left" wrapText="1"/>
    </xf>
    <xf numFmtId="0" fontId="29" fillId="0" borderId="142" xfId="0" applyFont="1" applyBorder="1" applyAlignment="1">
      <alignment horizontal="left" vertical="center"/>
    </xf>
    <xf numFmtId="0" fontId="2" fillId="0" borderId="65" xfId="0" applyFont="1" applyBorder="1" applyAlignment="1">
      <alignment wrapText="1"/>
    </xf>
    <xf numFmtId="0" fontId="2" fillId="33" borderId="62" xfId="0" applyFont="1" applyFill="1" applyBorder="1" applyAlignment="1">
      <alignment horizontal="left" vertical="center" wrapText="1"/>
    </xf>
    <xf numFmtId="0" fontId="27" fillId="33" borderId="82" xfId="0" applyFont="1" applyFill="1" applyBorder="1" applyAlignment="1">
      <alignment vertical="center"/>
    </xf>
    <xf numFmtId="0" fontId="27" fillId="33" borderId="70" xfId="0" applyFont="1" applyFill="1" applyBorder="1" applyAlignment="1">
      <alignment vertical="center"/>
    </xf>
    <xf numFmtId="0" fontId="2" fillId="33" borderId="64" xfId="0" applyFont="1" applyFill="1" applyBorder="1" applyAlignment="1">
      <alignment vertical="center"/>
    </xf>
    <xf numFmtId="0" fontId="2" fillId="33" borderId="143" xfId="0" applyFont="1" applyFill="1" applyBorder="1" applyAlignment="1">
      <alignment vertical="center" wrapText="1"/>
    </xf>
    <xf numFmtId="0" fontId="2" fillId="33" borderId="141" xfId="0" applyFont="1" applyFill="1" applyBorder="1" applyAlignment="1">
      <alignment vertical="center"/>
    </xf>
    <xf numFmtId="49" fontId="2" fillId="33" borderId="68" xfId="0" applyNumberFormat="1" applyFont="1" applyFill="1" applyBorder="1" applyAlignment="1">
      <alignment vertical="center"/>
    </xf>
    <xf numFmtId="0" fontId="27" fillId="33" borderId="132" xfId="0" applyFont="1" applyFill="1" applyBorder="1" applyAlignment="1">
      <alignment vertical="center"/>
    </xf>
    <xf numFmtId="0" fontId="30" fillId="33" borderId="79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2" fillId="33" borderId="67" xfId="0" applyFont="1" applyFill="1" applyBorder="1" applyAlignment="1">
      <alignment vertical="center" wrapText="1"/>
    </xf>
    <xf numFmtId="0" fontId="1" fillId="33" borderId="73" xfId="0" applyFont="1" applyFill="1" applyBorder="1" applyAlignment="1">
      <alignment horizontal="left" vertical="center" wrapText="1"/>
    </xf>
    <xf numFmtId="0" fontId="1" fillId="33" borderId="63" xfId="0" applyFont="1" applyFill="1" applyBorder="1" applyAlignment="1">
      <alignment horizontal="left" vertical="center" wrapText="1"/>
    </xf>
    <xf numFmtId="49" fontId="9" fillId="33" borderId="71" xfId="0" applyNumberFormat="1" applyFont="1" applyFill="1" applyBorder="1" applyAlignment="1">
      <alignment horizontal="center" vertical="center"/>
    </xf>
    <xf numFmtId="49" fontId="9" fillId="33" borderId="60" xfId="0" applyNumberFormat="1" applyFont="1" applyFill="1" applyBorder="1" applyAlignment="1">
      <alignment horizontal="center" vertical="center"/>
    </xf>
    <xf numFmtId="0" fontId="1" fillId="33" borderId="73" xfId="0" applyFont="1" applyFill="1" applyBorder="1" applyAlignment="1">
      <alignment horizontal="left" vertical="center"/>
    </xf>
    <xf numFmtId="0" fontId="1" fillId="33" borderId="63" xfId="0" applyFont="1" applyFill="1" applyBorder="1" applyAlignment="1">
      <alignment horizontal="left" vertical="center"/>
    </xf>
    <xf numFmtId="49" fontId="9" fillId="33" borderId="71" xfId="0" applyNumberFormat="1" applyFont="1" applyFill="1" applyBorder="1" applyAlignment="1">
      <alignment horizontal="left" vertical="center"/>
    </xf>
    <xf numFmtId="49" fontId="9" fillId="33" borderId="131" xfId="0" applyNumberFormat="1" applyFont="1" applyFill="1" applyBorder="1" applyAlignment="1">
      <alignment horizontal="left" vertical="center"/>
    </xf>
    <xf numFmtId="49" fontId="9" fillId="33" borderId="60" xfId="0" applyNumberFormat="1" applyFont="1" applyFill="1" applyBorder="1" applyAlignment="1">
      <alignment horizontal="left" vertical="center"/>
    </xf>
    <xf numFmtId="0" fontId="81" fillId="33" borderId="103" xfId="0" applyFont="1" applyFill="1" applyBorder="1" applyAlignment="1">
      <alignment horizontal="left" vertical="center"/>
    </xf>
    <xf numFmtId="0" fontId="81" fillId="33" borderId="144" xfId="0" applyFont="1" applyFill="1" applyBorder="1" applyAlignment="1">
      <alignment horizontal="left" vertical="center"/>
    </xf>
    <xf numFmtId="0" fontId="81" fillId="33" borderId="62" xfId="0" applyFont="1" applyFill="1" applyBorder="1" applyAlignment="1">
      <alignment horizontal="left" vertical="center"/>
    </xf>
    <xf numFmtId="49" fontId="9" fillId="33" borderId="141" xfId="0" applyNumberFormat="1" applyFont="1" applyFill="1" applyBorder="1" applyAlignment="1">
      <alignment horizontal="left" vertical="center"/>
    </xf>
    <xf numFmtId="49" fontId="9" fillId="33" borderId="42" xfId="0" applyNumberFormat="1" applyFont="1" applyFill="1" applyBorder="1" applyAlignment="1">
      <alignment horizontal="left" vertical="center"/>
    </xf>
    <xf numFmtId="49" fontId="9" fillId="33" borderId="97" xfId="0" applyNumberFormat="1" applyFont="1" applyFill="1" applyBorder="1" applyAlignment="1">
      <alignment horizontal="left" vertical="center"/>
    </xf>
    <xf numFmtId="0" fontId="81" fillId="33" borderId="145" xfId="0" applyFont="1" applyFill="1" applyBorder="1" applyAlignment="1">
      <alignment horizontal="left" vertical="center"/>
    </xf>
    <xf numFmtId="0" fontId="81" fillId="33" borderId="56" xfId="0" applyFont="1" applyFill="1" applyBorder="1" applyAlignment="1">
      <alignment horizontal="left" vertical="center"/>
    </xf>
    <xf numFmtId="0" fontId="81" fillId="33" borderId="134" xfId="0" applyFont="1" applyFill="1" applyBorder="1" applyAlignment="1">
      <alignment horizontal="left" vertical="center"/>
    </xf>
    <xf numFmtId="0" fontId="0" fillId="33" borderId="103" xfId="0" applyFont="1" applyFill="1" applyBorder="1" applyAlignment="1">
      <alignment horizontal="left" vertical="center" wrapText="1"/>
    </xf>
    <xf numFmtId="0" fontId="0" fillId="33" borderId="62" xfId="0" applyFont="1" applyFill="1" applyBorder="1" applyAlignment="1">
      <alignment horizontal="left" vertical="center" wrapText="1"/>
    </xf>
    <xf numFmtId="0" fontId="0" fillId="33" borderId="71" xfId="0" applyFill="1" applyBorder="1" applyAlignment="1">
      <alignment horizontal="center"/>
    </xf>
    <xf numFmtId="0" fontId="0" fillId="33" borderId="131" xfId="0" applyFill="1" applyBorder="1" applyAlignment="1">
      <alignment horizontal="center"/>
    </xf>
    <xf numFmtId="0" fontId="0" fillId="33" borderId="60" xfId="0" applyFill="1" applyBorder="1" applyAlignment="1">
      <alignment horizontal="center"/>
    </xf>
    <xf numFmtId="0" fontId="4" fillId="33" borderId="22" xfId="0" applyFont="1" applyFill="1" applyBorder="1" applyAlignment="1">
      <alignment horizontal="center" vertical="center"/>
    </xf>
    <xf numFmtId="0" fontId="10" fillId="33" borderId="146" xfId="0" applyFont="1" applyFill="1" applyBorder="1" applyAlignment="1">
      <alignment horizontal="center" textRotation="90"/>
    </xf>
    <xf numFmtId="0" fontId="10" fillId="33" borderId="131" xfId="0" applyFont="1" applyFill="1" applyBorder="1" applyAlignment="1">
      <alignment horizontal="center" textRotation="90"/>
    </xf>
    <xf numFmtId="0" fontId="10" fillId="33" borderId="90" xfId="0" applyFont="1" applyFill="1" applyBorder="1" applyAlignment="1">
      <alignment horizontal="center" textRotation="90"/>
    </xf>
    <xf numFmtId="0" fontId="10" fillId="33" borderId="147" xfId="0" applyFont="1" applyFill="1" applyBorder="1" applyAlignment="1">
      <alignment horizontal="center" textRotation="90"/>
    </xf>
    <xf numFmtId="0" fontId="10" fillId="32" borderId="12" xfId="0" applyFont="1" applyFill="1" applyBorder="1" applyAlignment="1">
      <alignment horizontal="center" textRotation="90"/>
    </xf>
    <xf numFmtId="0" fontId="9" fillId="33" borderId="148" xfId="0" applyFont="1" applyFill="1" applyBorder="1" applyAlignment="1">
      <alignment horizontal="center" vertical="center"/>
    </xf>
    <xf numFmtId="0" fontId="9" fillId="33" borderId="149" xfId="0" applyFont="1" applyFill="1" applyBorder="1" applyAlignment="1">
      <alignment horizontal="center" vertical="center"/>
    </xf>
    <xf numFmtId="0" fontId="9" fillId="33" borderId="35" xfId="0" applyFont="1" applyFill="1" applyBorder="1" applyAlignment="1">
      <alignment horizontal="center" vertical="center"/>
    </xf>
    <xf numFmtId="0" fontId="10" fillId="33" borderId="132" xfId="0" applyFont="1" applyFill="1" applyBorder="1" applyAlignment="1">
      <alignment horizontal="center"/>
    </xf>
    <xf numFmtId="0" fontId="10" fillId="33" borderId="5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/>
    </xf>
    <xf numFmtId="0" fontId="10" fillId="33" borderId="150" xfId="0" applyFont="1" applyFill="1" applyBorder="1" applyAlignment="1">
      <alignment horizontal="center" vertical="center" wrapText="1"/>
    </xf>
    <xf numFmtId="0" fontId="10" fillId="33" borderId="151" xfId="0" applyFont="1" applyFill="1" applyBorder="1" applyAlignment="1">
      <alignment horizontal="center" vertical="center" wrapText="1"/>
    </xf>
    <xf numFmtId="0" fontId="1" fillId="33" borderId="152" xfId="0" applyFont="1" applyFill="1" applyBorder="1" applyAlignment="1">
      <alignment horizontal="center" vertical="center"/>
    </xf>
    <xf numFmtId="0" fontId="1" fillId="33" borderId="153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/>
    </xf>
    <xf numFmtId="0" fontId="10" fillId="33" borderId="79" xfId="0" applyFont="1" applyFill="1" applyBorder="1" applyAlignment="1">
      <alignment horizontal="center"/>
    </xf>
    <xf numFmtId="0" fontId="10" fillId="33" borderId="83" xfId="0" applyFont="1" applyFill="1" applyBorder="1" applyAlignment="1">
      <alignment horizontal="center"/>
    </xf>
    <xf numFmtId="0" fontId="0" fillId="33" borderId="73" xfId="0" applyFill="1" applyBorder="1" applyAlignment="1">
      <alignment horizontal="left" vertical="center"/>
    </xf>
    <xf numFmtId="0" fontId="0" fillId="33" borderId="154" xfId="0" applyFont="1" applyFill="1" applyBorder="1" applyAlignment="1">
      <alignment horizontal="left" vertical="center"/>
    </xf>
    <xf numFmtId="0" fontId="0" fillId="33" borderId="63" xfId="0" applyFont="1" applyFill="1" applyBorder="1" applyAlignment="1">
      <alignment horizontal="left" vertical="center"/>
    </xf>
    <xf numFmtId="49" fontId="9" fillId="33" borderId="131" xfId="0" applyNumberFormat="1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horizontal="center" vertical="center"/>
    </xf>
    <xf numFmtId="0" fontId="10" fillId="32" borderId="0" xfId="53" applyFont="1" applyFill="1" applyBorder="1" applyAlignment="1">
      <alignment horizontal="center" vertical="center"/>
      <protection/>
    </xf>
    <xf numFmtId="0" fontId="10" fillId="32" borderId="155" xfId="0" applyFont="1" applyFill="1" applyBorder="1" applyAlignment="1">
      <alignment horizontal="center" textRotation="90"/>
    </xf>
    <xf numFmtId="0" fontId="10" fillId="32" borderId="18" xfId="0" applyFont="1" applyFill="1" applyBorder="1" applyAlignment="1">
      <alignment horizontal="center" textRotation="90"/>
    </xf>
    <xf numFmtId="0" fontId="10" fillId="33" borderId="77" xfId="0" applyFont="1" applyFill="1" applyBorder="1" applyAlignment="1">
      <alignment horizontal="center"/>
    </xf>
    <xf numFmtId="0" fontId="10" fillId="33" borderId="75" xfId="0" applyFont="1" applyFill="1" applyBorder="1" applyAlignment="1">
      <alignment horizontal="center"/>
    </xf>
    <xf numFmtId="0" fontId="10" fillId="33" borderId="76" xfId="0" applyFont="1" applyFill="1" applyBorder="1" applyAlignment="1">
      <alignment horizontal="center"/>
    </xf>
    <xf numFmtId="0" fontId="10" fillId="32" borderId="156" xfId="0" applyFont="1" applyFill="1" applyBorder="1" applyAlignment="1">
      <alignment horizontal="center" vertical="center" wrapText="1"/>
    </xf>
    <xf numFmtId="0" fontId="10" fillId="32" borderId="157" xfId="0" applyFont="1" applyFill="1" applyBorder="1" applyAlignment="1">
      <alignment horizontal="center" vertical="center" wrapText="1"/>
    </xf>
    <xf numFmtId="0" fontId="10" fillId="32" borderId="158" xfId="0" applyFont="1" applyFill="1" applyBorder="1" applyAlignment="1">
      <alignment horizontal="center" vertical="center" wrapText="1"/>
    </xf>
    <xf numFmtId="0" fontId="10" fillId="32" borderId="17" xfId="0" applyFont="1" applyFill="1" applyBorder="1" applyAlignment="1">
      <alignment horizontal="center" vertical="center" wrapText="1"/>
    </xf>
    <xf numFmtId="0" fontId="11" fillId="32" borderId="2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0" fillId="33" borderId="0" xfId="53" applyFont="1" applyFill="1" applyBorder="1" applyAlignment="1">
      <alignment horizontal="left"/>
      <protection/>
    </xf>
    <xf numFmtId="49" fontId="9" fillId="33" borderId="71" xfId="0" applyNumberFormat="1" applyFont="1" applyFill="1" applyBorder="1" applyAlignment="1">
      <alignment vertical="center"/>
    </xf>
    <xf numFmtId="49" fontId="9" fillId="33" borderId="60" xfId="0" applyNumberFormat="1" applyFont="1" applyFill="1" applyBorder="1" applyAlignment="1">
      <alignment vertical="center"/>
    </xf>
    <xf numFmtId="0" fontId="81" fillId="33" borderId="159" xfId="0" applyFont="1" applyFill="1" applyBorder="1" applyAlignment="1">
      <alignment horizontal="left" vertical="center"/>
    </xf>
    <xf numFmtId="0" fontId="81" fillId="33" borderId="133" xfId="0" applyFont="1" applyFill="1" applyBorder="1" applyAlignment="1">
      <alignment horizontal="left" vertical="center"/>
    </xf>
    <xf numFmtId="0" fontId="10" fillId="33" borderId="160" xfId="0" applyFont="1" applyFill="1" applyBorder="1" applyAlignment="1">
      <alignment horizontal="center"/>
    </xf>
    <xf numFmtId="0" fontId="10" fillId="33" borderId="156" xfId="0" applyFont="1" applyFill="1" applyBorder="1" applyAlignment="1">
      <alignment horizontal="center"/>
    </xf>
    <xf numFmtId="0" fontId="10" fillId="33" borderId="161" xfId="0" applyFont="1" applyFill="1" applyBorder="1" applyAlignment="1">
      <alignment horizontal="center"/>
    </xf>
    <xf numFmtId="0" fontId="76" fillId="33" borderId="22" xfId="0" applyFont="1" applyFill="1" applyBorder="1" applyAlignment="1">
      <alignment horizontal="center" vertical="center" wrapText="1"/>
    </xf>
    <xf numFmtId="0" fontId="10" fillId="32" borderId="162" xfId="0" applyFont="1" applyFill="1" applyBorder="1" applyAlignment="1">
      <alignment horizontal="center" textRotation="90"/>
    </xf>
    <xf numFmtId="0" fontId="10" fillId="32" borderId="163" xfId="0" applyFont="1" applyFill="1" applyBorder="1" applyAlignment="1">
      <alignment horizontal="center" textRotation="90"/>
    </xf>
    <xf numFmtId="0" fontId="4" fillId="32" borderId="0" xfId="53" applyFont="1" applyFill="1" applyBorder="1" applyAlignment="1">
      <alignment horizontal="center" vertical="center"/>
      <protection/>
    </xf>
    <xf numFmtId="0" fontId="10" fillId="33" borderId="22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107" xfId="0" applyFont="1" applyFill="1" applyBorder="1" applyAlignment="1">
      <alignment horizontal="center" vertical="center"/>
    </xf>
    <xf numFmtId="0" fontId="10" fillId="33" borderId="22" xfId="0" applyFont="1" applyFill="1" applyBorder="1" applyAlignment="1">
      <alignment horizontal="center" vertical="center"/>
    </xf>
    <xf numFmtId="0" fontId="10" fillId="32" borderId="164" xfId="0" applyFont="1" applyFill="1" applyBorder="1" applyAlignment="1">
      <alignment horizontal="center" vertical="center" wrapText="1"/>
    </xf>
    <xf numFmtId="0" fontId="10" fillId="32" borderId="110" xfId="0" applyFont="1" applyFill="1" applyBorder="1" applyAlignment="1">
      <alignment horizontal="center" vertical="center" wrapText="1"/>
    </xf>
    <xf numFmtId="0" fontId="10" fillId="33" borderId="165" xfId="0" applyFont="1" applyFill="1" applyBorder="1" applyAlignment="1">
      <alignment horizontal="center" textRotation="90"/>
    </xf>
    <xf numFmtId="0" fontId="10" fillId="33" borderId="154" xfId="0" applyFont="1" applyFill="1" applyBorder="1" applyAlignment="1">
      <alignment horizontal="center" textRotation="90"/>
    </xf>
    <xf numFmtId="0" fontId="10" fillId="33" borderId="92" xfId="0" applyFont="1" applyFill="1" applyBorder="1" applyAlignment="1">
      <alignment horizontal="center" textRotation="90"/>
    </xf>
    <xf numFmtId="0" fontId="4" fillId="0" borderId="0" xfId="53" applyFont="1" applyFill="1" applyBorder="1" applyAlignment="1">
      <alignment horizontal="center"/>
      <protection/>
    </xf>
    <xf numFmtId="0" fontId="13" fillId="33" borderId="0" xfId="53" applyFont="1" applyFill="1" applyBorder="1" applyAlignment="1">
      <alignment horizontal="left"/>
      <protection/>
    </xf>
    <xf numFmtId="0" fontId="11" fillId="33" borderId="0" xfId="0" applyFont="1" applyFill="1" applyAlignment="1">
      <alignment horizontal="left"/>
    </xf>
    <xf numFmtId="0" fontId="15" fillId="0" borderId="0" xfId="0" applyFont="1" applyBorder="1" applyAlignment="1">
      <alignment horizontal="center" vertical="center"/>
    </xf>
    <xf numFmtId="0" fontId="13" fillId="33" borderId="0" xfId="53" applyFont="1" applyFill="1" applyBorder="1" applyAlignment="1">
      <alignment/>
      <protection/>
    </xf>
    <xf numFmtId="0" fontId="11" fillId="33" borderId="0" xfId="0" applyFont="1" applyFill="1" applyAlignment="1">
      <alignment/>
    </xf>
    <xf numFmtId="0" fontId="4" fillId="33" borderId="2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79" xfId="0" applyFont="1" applyFill="1" applyBorder="1" applyAlignment="1">
      <alignment horizontal="center" vertical="center"/>
    </xf>
    <xf numFmtId="0" fontId="10" fillId="33" borderId="78" xfId="0" applyFont="1" applyFill="1" applyBorder="1" applyAlignment="1">
      <alignment horizontal="center" vertical="center" wrapText="1"/>
    </xf>
    <xf numFmtId="0" fontId="10" fillId="33" borderId="83" xfId="0" applyFont="1" applyFill="1" applyBorder="1" applyAlignment="1">
      <alignment horizontal="center" vertical="center" wrapText="1"/>
    </xf>
    <xf numFmtId="0" fontId="10" fillId="33" borderId="108" xfId="0" applyFont="1" applyFill="1" applyBorder="1" applyAlignment="1">
      <alignment horizontal="center" vertical="center" wrapText="1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8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166" xfId="0" applyFont="1" applyFill="1" applyBorder="1" applyAlignment="1">
      <alignment horizontal="center" textRotation="90" wrapText="1"/>
    </xf>
    <xf numFmtId="0" fontId="10" fillId="33" borderId="142" xfId="0" applyFont="1" applyFill="1" applyBorder="1" applyAlignment="1">
      <alignment horizontal="center" textRotation="90" wrapText="1"/>
    </xf>
    <xf numFmtId="0" fontId="10" fillId="33" borderId="91" xfId="0" applyFont="1" applyFill="1" applyBorder="1" applyAlignment="1">
      <alignment horizontal="center" textRotation="90" wrapText="1"/>
    </xf>
    <xf numFmtId="0" fontId="10" fillId="33" borderId="167" xfId="0" applyFont="1" applyFill="1" applyBorder="1" applyAlignment="1">
      <alignment horizontal="center" textRotation="90"/>
    </xf>
    <xf numFmtId="0" fontId="10" fillId="33" borderId="144" xfId="0" applyFont="1" applyFill="1" applyBorder="1" applyAlignment="1">
      <alignment horizontal="center" textRotation="90"/>
    </xf>
    <xf numFmtId="0" fontId="10" fillId="33" borderId="168" xfId="0" applyFont="1" applyFill="1" applyBorder="1" applyAlignment="1">
      <alignment horizontal="center" textRotation="90"/>
    </xf>
    <xf numFmtId="0" fontId="10" fillId="33" borderId="166" xfId="0" applyFont="1" applyFill="1" applyBorder="1" applyAlignment="1">
      <alignment horizontal="center" textRotation="90"/>
    </xf>
    <xf numFmtId="0" fontId="10" fillId="33" borderId="142" xfId="0" applyFont="1" applyFill="1" applyBorder="1" applyAlignment="1">
      <alignment horizontal="center" textRotation="90"/>
    </xf>
    <xf numFmtId="0" fontId="10" fillId="33" borderId="91" xfId="0" applyFont="1" applyFill="1" applyBorder="1" applyAlignment="1">
      <alignment horizontal="center" textRotation="90"/>
    </xf>
    <xf numFmtId="0" fontId="4" fillId="33" borderId="78" xfId="0" applyFont="1" applyFill="1" applyBorder="1" applyAlignment="1">
      <alignment horizontal="center" vertical="center"/>
    </xf>
    <xf numFmtId="0" fontId="4" fillId="33" borderId="107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76" fillId="33" borderId="79" xfId="0" applyFont="1" applyFill="1" applyBorder="1" applyAlignment="1">
      <alignment horizontal="center" vertical="center" wrapText="1"/>
    </xf>
    <xf numFmtId="0" fontId="4" fillId="33" borderId="9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6" fillId="33" borderId="20" xfId="0" applyFont="1" applyFill="1" applyBorder="1" applyAlignment="1">
      <alignment horizontal="center" vertical="center" wrapText="1"/>
    </xf>
    <xf numFmtId="0" fontId="0" fillId="33" borderId="64" xfId="0" applyFill="1" applyBorder="1" applyAlignment="1">
      <alignment horizontal="left" vertical="center"/>
    </xf>
    <xf numFmtId="0" fontId="1" fillId="33" borderId="64" xfId="0" applyFont="1" applyFill="1" applyBorder="1" applyAlignment="1">
      <alignment horizontal="left" vertical="center"/>
    </xf>
    <xf numFmtId="0" fontId="4" fillId="33" borderId="83" xfId="0" applyFont="1" applyFill="1" applyBorder="1" applyAlignment="1">
      <alignment horizontal="center" vertical="center"/>
    </xf>
    <xf numFmtId="0" fontId="57" fillId="0" borderId="169" xfId="0" applyFont="1" applyBorder="1" applyAlignment="1">
      <alignment horizontal="center"/>
    </xf>
    <xf numFmtId="0" fontId="57" fillId="0" borderId="170" xfId="0" applyFont="1" applyBorder="1" applyAlignment="1">
      <alignment horizontal="center"/>
    </xf>
    <xf numFmtId="0" fontId="13" fillId="0" borderId="171" xfId="0" applyFont="1" applyBorder="1" applyAlignment="1">
      <alignment horizontal="center"/>
    </xf>
    <xf numFmtId="0" fontId="13" fillId="0" borderId="172" xfId="0" applyFont="1" applyBorder="1" applyAlignment="1">
      <alignment horizontal="center"/>
    </xf>
    <xf numFmtId="0" fontId="13" fillId="0" borderId="173" xfId="0" applyFont="1" applyBorder="1" applyAlignment="1">
      <alignment horizontal="center"/>
    </xf>
    <xf numFmtId="0" fontId="13" fillId="0" borderId="105" xfId="0" applyFont="1" applyBorder="1" applyAlignment="1">
      <alignment horizontal="center"/>
    </xf>
    <xf numFmtId="0" fontId="13" fillId="0" borderId="174" xfId="0" applyFont="1" applyBorder="1" applyAlignment="1">
      <alignment horizontal="center"/>
    </xf>
    <xf numFmtId="0" fontId="13" fillId="0" borderId="101" xfId="0" applyFont="1" applyBorder="1" applyAlignment="1">
      <alignment horizontal="center"/>
    </xf>
    <xf numFmtId="0" fontId="13" fillId="0" borderId="175" xfId="0" applyFont="1" applyBorder="1" applyAlignment="1">
      <alignment horizontal="center"/>
    </xf>
    <xf numFmtId="0" fontId="13" fillId="0" borderId="176" xfId="0" applyFont="1" applyBorder="1" applyAlignment="1">
      <alignment horizontal="center"/>
    </xf>
    <xf numFmtId="0" fontId="13" fillId="0" borderId="177" xfId="0" applyFont="1" applyBorder="1" applyAlignment="1">
      <alignment horizontal="center"/>
    </xf>
    <xf numFmtId="0" fontId="13" fillId="0" borderId="178" xfId="0" applyFont="1" applyBorder="1" applyAlignment="1">
      <alignment horizontal="center"/>
    </xf>
    <xf numFmtId="0" fontId="13" fillId="0" borderId="179" xfId="0" applyFont="1" applyBorder="1" applyAlignment="1">
      <alignment horizontal="center"/>
    </xf>
    <xf numFmtId="0" fontId="13" fillId="0" borderId="180" xfId="0" applyFont="1" applyBorder="1" applyAlignment="1">
      <alignment horizontal="center"/>
    </xf>
    <xf numFmtId="0" fontId="13" fillId="0" borderId="181" xfId="0" applyFont="1" applyBorder="1" applyAlignment="1">
      <alignment horizontal="center"/>
    </xf>
    <xf numFmtId="0" fontId="20" fillId="0" borderId="105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13" fillId="0" borderId="169" xfId="0" applyFont="1" applyBorder="1" applyAlignment="1">
      <alignment horizontal="center"/>
    </xf>
    <xf numFmtId="0" fontId="12" fillId="0" borderId="182" xfId="0" applyFont="1" applyBorder="1" applyAlignment="1">
      <alignment horizontal="center" vertical="center" wrapText="1"/>
    </xf>
    <xf numFmtId="0" fontId="13" fillId="0" borderId="183" xfId="0" applyFont="1" applyBorder="1" applyAlignment="1">
      <alignment horizontal="center"/>
    </xf>
    <xf numFmtId="0" fontId="13" fillId="0" borderId="155" xfId="0" applyFont="1" applyBorder="1" applyAlignment="1">
      <alignment horizontal="center"/>
    </xf>
    <xf numFmtId="0" fontId="13" fillId="0" borderId="184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13" fillId="0" borderId="185" xfId="0" applyFont="1" applyBorder="1" applyAlignment="1">
      <alignment horizontal="center"/>
    </xf>
    <xf numFmtId="0" fontId="13" fillId="0" borderId="84" xfId="0" applyFont="1" applyBorder="1" applyAlignment="1">
      <alignment horizontal="center"/>
    </xf>
    <xf numFmtId="0" fontId="13" fillId="0" borderId="186" xfId="0" applyFont="1" applyBorder="1" applyAlignment="1">
      <alignment horizontal="center"/>
    </xf>
    <xf numFmtId="0" fontId="13" fillId="0" borderId="187" xfId="0" applyFont="1" applyBorder="1" applyAlignment="1">
      <alignment horizontal="center"/>
    </xf>
    <xf numFmtId="0" fontId="13" fillId="0" borderId="188" xfId="0" applyFont="1" applyBorder="1" applyAlignment="1">
      <alignment horizontal="center"/>
    </xf>
    <xf numFmtId="0" fontId="13" fillId="0" borderId="85" xfId="0" applyFont="1" applyBorder="1" applyAlignment="1">
      <alignment horizontal="center"/>
    </xf>
    <xf numFmtId="0" fontId="13" fillId="0" borderId="189" xfId="0" applyFont="1" applyBorder="1" applyAlignment="1">
      <alignment horizontal="center"/>
    </xf>
    <xf numFmtId="0" fontId="12" fillId="0" borderId="78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 wrapText="1"/>
    </xf>
    <xf numFmtId="0" fontId="12" fillId="0" borderId="83" xfId="0" applyFont="1" applyBorder="1" applyAlignment="1">
      <alignment horizontal="center" vertical="center" wrapText="1"/>
    </xf>
    <xf numFmtId="0" fontId="12" fillId="0" borderId="185" xfId="0" applyFont="1" applyBorder="1" applyAlignment="1">
      <alignment horizontal="center" vertical="center" wrapText="1"/>
    </xf>
    <xf numFmtId="0" fontId="12" fillId="0" borderId="84" xfId="0" applyFont="1" applyBorder="1" applyAlignment="1">
      <alignment horizontal="center" vertical="center" wrapText="1"/>
    </xf>
    <xf numFmtId="0" fontId="12" fillId="0" borderId="19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0" fillId="0" borderId="191" xfId="0" applyFont="1" applyBorder="1" applyAlignment="1">
      <alignment horizontal="center" vertical="center"/>
    </xf>
    <xf numFmtId="0" fontId="20" fillId="0" borderId="118" xfId="0" applyFont="1" applyBorder="1" applyAlignment="1">
      <alignment horizontal="center" vertical="center"/>
    </xf>
    <xf numFmtId="0" fontId="20" fillId="0" borderId="105" xfId="0" applyFont="1" applyFill="1" applyBorder="1" applyAlignment="1">
      <alignment horizontal="left" vertical="center" wrapText="1"/>
    </xf>
    <xf numFmtId="0" fontId="20" fillId="0" borderId="174" xfId="0" applyFont="1" applyFill="1" applyBorder="1" applyAlignment="1">
      <alignment horizontal="left" vertical="center" wrapText="1"/>
    </xf>
    <xf numFmtId="0" fontId="20" fillId="0" borderId="101" xfId="0" applyFont="1" applyFill="1" applyBorder="1" applyAlignment="1">
      <alignment horizontal="left" vertical="center" wrapText="1"/>
    </xf>
    <xf numFmtId="0" fontId="20" fillId="0" borderId="191" xfId="0" applyFont="1" applyFill="1" applyBorder="1" applyAlignment="1">
      <alignment horizontal="left" vertical="center" wrapText="1"/>
    </xf>
    <xf numFmtId="0" fontId="20" fillId="0" borderId="192" xfId="0" applyFont="1" applyFill="1" applyBorder="1" applyAlignment="1">
      <alignment horizontal="left" vertical="center" wrapText="1"/>
    </xf>
    <xf numFmtId="0" fontId="20" fillId="0" borderId="118" xfId="0" applyFont="1" applyFill="1" applyBorder="1" applyAlignment="1">
      <alignment horizontal="left" vertical="center" wrapText="1"/>
    </xf>
    <xf numFmtId="0" fontId="20" fillId="0" borderId="105" xfId="0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191" xfId="0" applyFont="1" applyFill="1" applyBorder="1" applyAlignment="1">
      <alignment horizontal="center" vertical="center" wrapText="1"/>
    </xf>
    <xf numFmtId="0" fontId="20" fillId="0" borderId="118" xfId="0" applyFont="1" applyFill="1" applyBorder="1" applyAlignment="1">
      <alignment horizontal="center" vertical="center" wrapText="1"/>
    </xf>
    <xf numFmtId="0" fontId="20" fillId="0" borderId="174" xfId="0" applyFont="1" applyFill="1" applyBorder="1" applyAlignment="1">
      <alignment horizontal="center" vertical="center" wrapText="1"/>
    </xf>
    <xf numFmtId="0" fontId="20" fillId="0" borderId="192" xfId="0" applyFont="1" applyFill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20" fillId="0" borderId="108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132" xfId="0" applyFont="1" applyBorder="1" applyAlignment="1">
      <alignment horizontal="center" vertical="center" wrapText="1"/>
    </xf>
    <xf numFmtId="0" fontId="20" fillId="0" borderId="193" xfId="0" applyFont="1" applyBorder="1" applyAlignment="1">
      <alignment horizontal="center" vertical="center" wrapText="1"/>
    </xf>
    <xf numFmtId="0" fontId="12" fillId="0" borderId="194" xfId="0" applyFont="1" applyBorder="1" applyAlignment="1">
      <alignment horizontal="center" vertical="center" wrapText="1"/>
    </xf>
    <xf numFmtId="0" fontId="12" fillId="0" borderId="195" xfId="0" applyFont="1" applyBorder="1" applyAlignment="1">
      <alignment horizontal="center" vertical="center" wrapText="1"/>
    </xf>
    <xf numFmtId="0" fontId="0" fillId="0" borderId="192" xfId="0" applyBorder="1" applyAlignment="1">
      <alignment/>
    </xf>
    <xf numFmtId="0" fontId="0" fillId="0" borderId="118" xfId="0" applyBorder="1" applyAlignment="1">
      <alignment/>
    </xf>
    <xf numFmtId="0" fontId="20" fillId="33" borderId="78" xfId="0" applyFont="1" applyFill="1" applyBorder="1" applyAlignment="1">
      <alignment horizontal="center" vertical="center" wrapText="1"/>
    </xf>
    <xf numFmtId="0" fontId="20" fillId="33" borderId="79" xfId="0" applyFont="1" applyFill="1" applyBorder="1" applyAlignment="1">
      <alignment horizontal="center" vertical="center" wrapText="1"/>
    </xf>
    <xf numFmtId="0" fontId="20" fillId="33" borderId="83" xfId="0" applyFont="1" applyFill="1" applyBorder="1" applyAlignment="1">
      <alignment horizontal="center" vertical="center" wrapText="1"/>
    </xf>
    <xf numFmtId="0" fontId="20" fillId="33" borderId="108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44" xfId="0" applyFont="1" applyFill="1" applyBorder="1" applyAlignment="1">
      <alignment horizontal="center" vertical="center" wrapText="1"/>
    </xf>
    <xf numFmtId="0" fontId="20" fillId="33" borderId="82" xfId="0" applyFont="1" applyFill="1" applyBorder="1" applyAlignment="1">
      <alignment horizontal="center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12" fillId="0" borderId="158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164" xfId="0" applyFont="1" applyBorder="1" applyAlignment="1">
      <alignment horizontal="center" vertical="center" wrapText="1"/>
    </xf>
    <xf numFmtId="0" fontId="13" fillId="0" borderId="128" xfId="0" applyFont="1" applyBorder="1" applyAlignment="1">
      <alignment horizontal="center"/>
    </xf>
    <xf numFmtId="0" fontId="13" fillId="0" borderId="127" xfId="0" applyFont="1" applyBorder="1" applyAlignment="1">
      <alignment horizontal="center"/>
    </xf>
    <xf numFmtId="0" fontId="13" fillId="0" borderId="129" xfId="0" applyFont="1" applyBorder="1" applyAlignment="1">
      <alignment horizontal="center"/>
    </xf>
    <xf numFmtId="0" fontId="20" fillId="0" borderId="132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193" xfId="0" applyFont="1" applyFill="1" applyBorder="1" applyAlignment="1">
      <alignment horizontal="left" vertical="center" wrapText="1"/>
    </xf>
    <xf numFmtId="0" fontId="20" fillId="33" borderId="132" xfId="0" applyFont="1" applyFill="1" applyBorder="1" applyAlignment="1">
      <alignment horizontal="left" vertical="center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0" fillId="0" borderId="196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197" xfId="0" applyFont="1" applyFill="1" applyBorder="1" applyAlignment="1">
      <alignment horizontal="center" vertical="center" wrapText="1"/>
    </xf>
    <xf numFmtId="0" fontId="20" fillId="0" borderId="196" xfId="0" applyFont="1" applyFill="1" applyBorder="1" applyAlignment="1">
      <alignment horizontal="center" vertical="center" wrapText="1"/>
    </xf>
    <xf numFmtId="0" fontId="13" fillId="0" borderId="125" xfId="0" applyFont="1" applyBorder="1" applyAlignment="1">
      <alignment horizontal="center"/>
    </xf>
    <xf numFmtId="0" fontId="13" fillId="0" borderId="124" xfId="0" applyFont="1" applyBorder="1" applyAlignment="1">
      <alignment horizontal="center"/>
    </xf>
    <xf numFmtId="0" fontId="13" fillId="0" borderId="126" xfId="0" applyFont="1" applyBorder="1" applyAlignment="1">
      <alignment horizontal="center"/>
    </xf>
    <xf numFmtId="0" fontId="13" fillId="0" borderId="19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 vertical="center" shrinkToFit="1"/>
    </xf>
    <xf numFmtId="0" fontId="22" fillId="0" borderId="158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/>
    </xf>
    <xf numFmtId="0" fontId="13" fillId="0" borderId="123" xfId="0" applyFont="1" applyBorder="1" applyAlignment="1">
      <alignment horizontal="center"/>
    </xf>
    <xf numFmtId="0" fontId="13" fillId="0" borderId="122" xfId="0" applyFont="1" applyBorder="1" applyAlignment="1">
      <alignment horizontal="center"/>
    </xf>
    <xf numFmtId="0" fontId="12" fillId="0" borderId="167" xfId="0" applyFont="1" applyBorder="1" applyAlignment="1">
      <alignment horizontal="center" vertical="center" wrapText="1"/>
    </xf>
    <xf numFmtId="0" fontId="12" fillId="0" borderId="199" xfId="0" applyFont="1" applyBorder="1" applyAlignment="1">
      <alignment horizontal="center" vertical="center" wrapText="1"/>
    </xf>
    <xf numFmtId="0" fontId="12" fillId="0" borderId="200" xfId="0" applyFont="1" applyBorder="1" applyAlignment="1">
      <alignment horizontal="center" vertical="center" wrapText="1"/>
    </xf>
    <xf numFmtId="0" fontId="12" fillId="0" borderId="201" xfId="0" applyFont="1" applyBorder="1" applyAlignment="1">
      <alignment horizontal="center" vertical="center" wrapText="1"/>
    </xf>
    <xf numFmtId="0" fontId="12" fillId="0" borderId="195" xfId="0" applyFont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textRotation="90"/>
    </xf>
    <xf numFmtId="0" fontId="6" fillId="0" borderId="202" xfId="0" applyFont="1" applyFill="1" applyBorder="1" applyAlignment="1">
      <alignment horizontal="center" vertical="center" textRotation="90"/>
    </xf>
    <xf numFmtId="0" fontId="6" fillId="0" borderId="203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shrinkToFit="1"/>
    </xf>
    <xf numFmtId="0" fontId="20" fillId="0" borderId="105" xfId="0" applyFont="1" applyBorder="1" applyAlignment="1">
      <alignment horizontal="left" vertical="center" wrapText="1"/>
    </xf>
    <xf numFmtId="0" fontId="0" fillId="0" borderId="174" xfId="0" applyBorder="1" applyAlignment="1">
      <alignment/>
    </xf>
    <xf numFmtId="0" fontId="0" fillId="0" borderId="101" xfId="0" applyBorder="1" applyAlignment="1">
      <alignment/>
    </xf>
    <xf numFmtId="0" fontId="20" fillId="0" borderId="105" xfId="0" applyFont="1" applyBorder="1" applyAlignment="1">
      <alignment horizontal="left" wrapText="1"/>
    </xf>
    <xf numFmtId="0" fontId="0" fillId="0" borderId="174" xfId="0" applyBorder="1" applyAlignment="1">
      <alignment horizontal="left" wrapText="1"/>
    </xf>
    <xf numFmtId="0" fontId="0" fillId="0" borderId="101" xfId="0" applyBorder="1" applyAlignment="1">
      <alignment horizontal="left" wrapText="1"/>
    </xf>
    <xf numFmtId="0" fontId="13" fillId="0" borderId="204" xfId="0" applyFont="1" applyBorder="1" applyAlignment="1">
      <alignment horizontal="center"/>
    </xf>
    <xf numFmtId="0" fontId="13" fillId="0" borderId="205" xfId="0" applyFont="1" applyBorder="1" applyAlignment="1">
      <alignment horizontal="center"/>
    </xf>
    <xf numFmtId="0" fontId="13" fillId="0" borderId="206" xfId="0" applyFont="1" applyBorder="1" applyAlignment="1">
      <alignment horizontal="center"/>
    </xf>
    <xf numFmtId="0" fontId="13" fillId="0" borderId="110" xfId="0" applyFont="1" applyBorder="1" applyAlignment="1">
      <alignment horizontal="center"/>
    </xf>
    <xf numFmtId="0" fontId="13" fillId="0" borderId="207" xfId="0" applyFont="1" applyBorder="1" applyAlignment="1">
      <alignment horizontal="center"/>
    </xf>
    <xf numFmtId="0" fontId="13" fillId="0" borderId="208" xfId="0" applyFont="1" applyBorder="1" applyAlignment="1">
      <alignment horizontal="center"/>
    </xf>
    <xf numFmtId="0" fontId="13" fillId="0" borderId="209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0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илология (новый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29</xdr:col>
      <xdr:colOff>142875</xdr:colOff>
      <xdr:row>20</xdr:row>
      <xdr:rowOff>161925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344900" cy="399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34</xdr:row>
      <xdr:rowOff>0</xdr:rowOff>
    </xdr:from>
    <xdr:to>
      <xdr:col>55</xdr:col>
      <xdr:colOff>590550</xdr:colOff>
      <xdr:row>49</xdr:row>
      <xdr:rowOff>66675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734300"/>
          <a:ext cx="109823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125"/>
  <sheetViews>
    <sheetView showZeros="0" zoomScale="75" zoomScaleNormal="75" workbookViewId="0" topLeftCell="A1">
      <selection activeCell="T26" sqref="T26"/>
    </sheetView>
  </sheetViews>
  <sheetFormatPr defaultColWidth="9.140625" defaultRowHeight="12.75"/>
  <cols>
    <col min="1" max="1" width="8.28125" style="474" customWidth="1"/>
    <col min="2" max="2" width="77.140625" style="469" customWidth="1"/>
    <col min="3" max="3" width="4.7109375" style="9" customWidth="1"/>
    <col min="4" max="4" width="4.00390625" style="11" customWidth="1"/>
    <col min="5" max="5" width="5.57421875" style="9" customWidth="1"/>
    <col min="6" max="6" width="4.7109375" style="9" customWidth="1"/>
    <col min="7" max="7" width="3.7109375" style="9" customWidth="1"/>
    <col min="8" max="8" width="4.421875" style="9" customWidth="1"/>
    <col min="9" max="9" width="7.140625" style="11" customWidth="1"/>
    <col min="10" max="10" width="6.140625" style="11" customWidth="1"/>
    <col min="11" max="11" width="8.8515625" style="11" customWidth="1"/>
    <col min="12" max="12" width="8.7109375" style="11" customWidth="1"/>
    <col min="13" max="13" width="7.140625" style="11" customWidth="1"/>
    <col min="14" max="14" width="5.8515625" style="11" customWidth="1"/>
    <col min="15" max="15" width="4.00390625" style="11" customWidth="1"/>
    <col min="16" max="16" width="6.8515625" style="11" customWidth="1"/>
    <col min="17" max="17" width="5.421875" style="12" customWidth="1"/>
    <col min="18" max="19" width="5.7109375" style="12" customWidth="1"/>
    <col min="20" max="20" width="5.421875" style="12" customWidth="1"/>
    <col min="21" max="23" width="6.00390625" style="11" customWidth="1"/>
    <col min="24" max="24" width="5.8515625" style="11" customWidth="1"/>
    <col min="25" max="25" width="5.7109375" style="11" customWidth="1"/>
    <col min="26" max="26" width="6.00390625" style="11" customWidth="1"/>
    <col min="27" max="27" width="6.28125" style="11" customWidth="1"/>
    <col min="28" max="28" width="6.00390625" style="11" customWidth="1"/>
    <col min="29" max="29" width="5.57421875" style="11" customWidth="1"/>
    <col min="30" max="30" width="5.140625" style="11" customWidth="1"/>
    <col min="31" max="31" width="5.8515625" style="11" customWidth="1"/>
    <col min="32" max="33" width="5.57421875" style="11" customWidth="1"/>
    <col min="34" max="34" width="5.421875" style="11" customWidth="1"/>
    <col min="35" max="35" width="4.7109375" style="11" hidden="1" customWidth="1"/>
    <col min="36" max="36" width="5.421875" style="11" hidden="1" customWidth="1"/>
    <col min="37" max="37" width="51.00390625" style="11" hidden="1" customWidth="1"/>
    <col min="38" max="39" width="3.7109375" style="1" customWidth="1"/>
    <col min="40" max="16384" width="9.140625" style="1" customWidth="1"/>
  </cols>
  <sheetData>
    <row r="1" spans="1:116" ht="14.25">
      <c r="A1" s="691"/>
      <c r="B1" s="691"/>
      <c r="C1" s="691"/>
      <c r="D1" s="691"/>
      <c r="E1" s="691"/>
      <c r="F1" s="691"/>
      <c r="G1" s="691"/>
      <c r="H1" s="691"/>
      <c r="I1" s="691"/>
      <c r="J1" s="691"/>
      <c r="K1" s="691"/>
      <c r="L1" s="691"/>
      <c r="M1" s="691"/>
      <c r="N1" s="691"/>
      <c r="O1" s="691"/>
      <c r="P1" s="691"/>
      <c r="Q1" s="691"/>
      <c r="R1" s="691"/>
      <c r="S1" s="691"/>
      <c r="T1" s="691"/>
      <c r="U1" s="691"/>
      <c r="V1" s="691"/>
      <c r="W1" s="691"/>
      <c r="X1" s="691"/>
      <c r="Y1" s="691"/>
      <c r="Z1" s="691"/>
      <c r="AA1" s="691"/>
      <c r="AB1" s="691"/>
      <c r="AC1" s="691"/>
      <c r="AD1" s="42"/>
      <c r="AE1" s="42"/>
      <c r="AF1" s="42"/>
      <c r="AG1" s="42"/>
      <c r="AH1" s="42"/>
      <c r="AI1" s="42"/>
      <c r="AJ1" s="42"/>
      <c r="AK1" s="17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4.25">
      <c r="A2" s="691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42"/>
      <c r="AE2" s="42"/>
      <c r="AF2" s="42"/>
      <c r="AG2" s="42"/>
      <c r="AH2" s="42"/>
      <c r="AI2" s="42"/>
      <c r="AJ2" s="42"/>
      <c r="AK2" s="17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14.25">
      <c r="A3" s="691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70"/>
      <c r="AE3" s="670"/>
      <c r="AF3" s="670"/>
      <c r="AG3" s="670"/>
      <c r="AH3" s="42"/>
      <c r="AI3" s="42"/>
      <c r="AJ3" s="42"/>
      <c r="AK3" s="17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ht="14.25">
      <c r="A4" s="472"/>
      <c r="B4" s="467"/>
      <c r="C4" s="41"/>
      <c r="D4" s="43"/>
      <c r="E4" s="41"/>
      <c r="F4" s="41"/>
      <c r="G4" s="41"/>
      <c r="H4" s="41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173"/>
      <c r="AE4" s="173"/>
      <c r="AF4" s="42"/>
      <c r="AG4" s="173"/>
      <c r="AH4" s="42"/>
      <c r="AI4" s="173"/>
      <c r="AJ4" s="42"/>
      <c r="AK4" s="17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</row>
    <row r="5" spans="1:116" ht="15">
      <c r="A5" s="472"/>
      <c r="B5" s="496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692"/>
      <c r="AC5" s="693"/>
      <c r="AD5" s="693"/>
      <c r="AE5" s="693"/>
      <c r="AF5" s="693"/>
      <c r="AG5" s="693"/>
      <c r="AH5" s="693"/>
      <c r="AI5" s="693"/>
      <c r="AJ5" s="42"/>
      <c r="AK5" s="17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</row>
    <row r="6" spans="1:116" ht="15">
      <c r="A6" s="472"/>
      <c r="B6" s="496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174"/>
      <c r="AC6" s="174"/>
      <c r="AD6" s="175"/>
      <c r="AE6" s="175"/>
      <c r="AF6" s="176"/>
      <c r="AG6" s="175"/>
      <c r="AH6" s="176"/>
      <c r="AI6" s="175"/>
      <c r="AJ6" s="176"/>
      <c r="AK6" s="17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ht="15">
      <c r="A7" s="472"/>
      <c r="B7" s="496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695"/>
      <c r="AC7" s="696"/>
      <c r="AD7" s="696"/>
      <c r="AE7" s="696"/>
      <c r="AF7" s="696"/>
      <c r="AG7" s="696"/>
      <c r="AH7" s="696"/>
      <c r="AI7" s="696"/>
      <c r="AJ7" s="42"/>
      <c r="AK7" s="17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</row>
    <row r="8" spans="1:116" ht="14.25">
      <c r="A8" s="473"/>
      <c r="B8" s="496"/>
      <c r="C8" s="45"/>
      <c r="D8" s="46"/>
      <c r="E8" s="45"/>
      <c r="F8" s="47"/>
      <c r="G8" s="47"/>
      <c r="H8" s="47"/>
      <c r="I8" s="49"/>
      <c r="J8" s="49"/>
      <c r="K8" s="49"/>
      <c r="L8" s="49"/>
      <c r="M8" s="49"/>
      <c r="N8" s="49"/>
      <c r="O8" s="49"/>
      <c r="P8" s="49"/>
      <c r="Q8" s="49"/>
      <c r="R8" s="61"/>
      <c r="S8" s="177"/>
      <c r="T8" s="177"/>
      <c r="U8" s="50"/>
      <c r="V8" s="50"/>
      <c r="W8" s="50"/>
      <c r="X8" s="44"/>
      <c r="Y8" s="44"/>
      <c r="Z8" s="44"/>
      <c r="AA8" s="44"/>
      <c r="AB8" s="44"/>
      <c r="AC8" s="44"/>
      <c r="AD8" s="178"/>
      <c r="AE8" s="178"/>
      <c r="AF8" s="178"/>
      <c r="AG8" s="178"/>
      <c r="AH8" s="178"/>
      <c r="AI8" s="178"/>
      <c r="AJ8" s="178"/>
      <c r="AK8" s="179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2:116" ht="14.25">
      <c r="B9" s="497"/>
      <c r="C9" s="51"/>
      <c r="D9" s="52"/>
      <c r="E9" s="5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  <c r="R9" s="681"/>
      <c r="S9" s="681"/>
      <c r="T9" s="681"/>
      <c r="U9" s="43"/>
      <c r="V9" s="43"/>
      <c r="W9" s="43"/>
      <c r="X9" s="180"/>
      <c r="Y9" s="180"/>
      <c r="Z9" s="180"/>
      <c r="AA9" s="180"/>
      <c r="AB9" s="670"/>
      <c r="AC9" s="670"/>
      <c r="AD9" s="670"/>
      <c r="AE9" s="670"/>
      <c r="AF9" s="670"/>
      <c r="AG9" s="670"/>
      <c r="AH9" s="670"/>
      <c r="AI9" s="693"/>
      <c r="AJ9" s="46"/>
      <c r="AK9" s="179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</row>
    <row r="10" spans="1:116" ht="14.25">
      <c r="A10" s="475"/>
      <c r="B10" s="498"/>
      <c r="C10" s="48"/>
      <c r="D10" s="49"/>
      <c r="E10" s="48"/>
      <c r="F10" s="658"/>
      <c r="G10" s="658"/>
      <c r="H10" s="658"/>
      <c r="I10" s="658"/>
      <c r="J10" s="658"/>
      <c r="K10" s="658"/>
      <c r="L10" s="658"/>
      <c r="M10" s="658"/>
      <c r="N10" s="658"/>
      <c r="O10" s="658"/>
      <c r="P10" s="658"/>
      <c r="Q10" s="658"/>
      <c r="R10" s="658"/>
      <c r="S10" s="658"/>
      <c r="T10" s="658"/>
      <c r="U10" s="49"/>
      <c r="V10" s="49"/>
      <c r="W10" s="49"/>
      <c r="X10" s="53"/>
      <c r="Y10" s="53"/>
      <c r="Z10" s="53"/>
      <c r="AA10" s="53"/>
      <c r="AB10" s="53"/>
      <c r="AC10" s="53"/>
      <c r="AD10" s="178"/>
      <c r="AE10" s="178"/>
      <c r="AF10" s="59"/>
      <c r="AG10" s="178"/>
      <c r="AH10" s="59"/>
      <c r="AI10" s="178"/>
      <c r="AJ10" s="59"/>
      <c r="AK10" s="179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ht="14.25">
      <c r="A11" s="475"/>
      <c r="B11" s="498"/>
      <c r="C11" s="48"/>
      <c r="D11" s="49"/>
      <c r="E11" s="4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658"/>
      <c r="R11" s="658"/>
      <c r="S11" s="658"/>
      <c r="T11" s="658"/>
      <c r="U11" s="49"/>
      <c r="V11" s="49"/>
      <c r="W11" s="49"/>
      <c r="X11" s="53"/>
      <c r="Y11" s="53"/>
      <c r="Z11" s="53"/>
      <c r="AA11" s="53"/>
      <c r="AB11" s="53"/>
      <c r="AC11" s="53"/>
      <c r="AD11" s="178"/>
      <c r="AE11" s="178"/>
      <c r="AF11" s="59"/>
      <c r="AG11" s="178"/>
      <c r="AH11" s="59"/>
      <c r="AI11" s="178"/>
      <c r="AJ11" s="59"/>
      <c r="AK11" s="179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</row>
    <row r="12" spans="1:116" ht="14.25">
      <c r="A12" s="473"/>
      <c r="B12" s="499"/>
      <c r="C12" s="48"/>
      <c r="D12" s="49"/>
      <c r="E12" s="48"/>
      <c r="F12" s="56"/>
      <c r="G12" s="694"/>
      <c r="H12" s="694"/>
      <c r="I12" s="694"/>
      <c r="J12" s="694"/>
      <c r="K12" s="694"/>
      <c r="L12" s="694"/>
      <c r="M12" s="694"/>
      <c r="N12" s="694"/>
      <c r="O12" s="694"/>
      <c r="P12" s="694"/>
      <c r="Q12" s="694"/>
      <c r="R12" s="694"/>
      <c r="S12" s="694"/>
      <c r="T12" s="181"/>
      <c r="U12" s="181"/>
      <c r="V12" s="181"/>
      <c r="W12" s="181"/>
      <c r="X12" s="181"/>
      <c r="Y12" s="181"/>
      <c r="Z12" s="181"/>
      <c r="AA12" s="181"/>
      <c r="AB12" s="182"/>
      <c r="AC12" s="183"/>
      <c r="AD12" s="183"/>
      <c r="AE12" s="183"/>
      <c r="AF12" s="183"/>
      <c r="AG12" s="183"/>
      <c r="AH12" s="183"/>
      <c r="AI12" s="183"/>
      <c r="AJ12" s="183"/>
      <c r="AK12" s="184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</row>
    <row r="13" spans="1:116" ht="15">
      <c r="A13" s="473"/>
      <c r="B13" s="500"/>
      <c r="C13" s="48"/>
      <c r="D13" s="49"/>
      <c r="E13" s="49"/>
      <c r="F13" s="657"/>
      <c r="G13" s="657"/>
      <c r="H13" s="657"/>
      <c r="I13" s="657"/>
      <c r="J13" s="657"/>
      <c r="K13" s="657"/>
      <c r="L13" s="657"/>
      <c r="M13" s="657"/>
      <c r="N13" s="657"/>
      <c r="O13" s="657"/>
      <c r="P13" s="657"/>
      <c r="Q13" s="657"/>
      <c r="R13" s="657"/>
      <c r="S13" s="657"/>
      <c r="T13" s="185"/>
      <c r="U13" s="185"/>
      <c r="V13" s="185"/>
      <c r="W13" s="49"/>
      <c r="X13" s="49"/>
      <c r="Y13" s="49"/>
      <c r="Z13" s="49"/>
      <c r="AA13" s="59"/>
      <c r="AB13" s="59"/>
      <c r="AC13" s="59"/>
      <c r="AD13" s="670"/>
      <c r="AE13" s="670"/>
      <c r="AF13" s="670"/>
      <c r="AG13" s="670"/>
      <c r="AH13" s="42"/>
      <c r="AI13" s="46"/>
      <c r="AJ13" s="42"/>
      <c r="AK13" s="184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</row>
    <row r="14" spans="1:116" ht="14.25">
      <c r="A14" s="473"/>
      <c r="B14" s="501"/>
      <c r="C14" s="48"/>
      <c r="D14" s="49"/>
      <c r="E14" s="48"/>
      <c r="F14" s="658"/>
      <c r="G14" s="658"/>
      <c r="H14" s="658"/>
      <c r="I14" s="658"/>
      <c r="J14" s="658"/>
      <c r="K14" s="658"/>
      <c r="L14" s="658"/>
      <c r="M14" s="658"/>
      <c r="N14" s="658"/>
      <c r="O14" s="658"/>
      <c r="P14" s="658"/>
      <c r="Q14" s="658"/>
      <c r="R14" s="658"/>
      <c r="S14" s="658"/>
      <c r="T14" s="658"/>
      <c r="U14" s="49"/>
      <c r="V14" s="49"/>
      <c r="W14" s="49"/>
      <c r="X14" s="49"/>
      <c r="Y14" s="49"/>
      <c r="Z14" s="49"/>
      <c r="AA14" s="59"/>
      <c r="AB14" s="59"/>
      <c r="AC14" s="59"/>
      <c r="AD14" s="670"/>
      <c r="AE14" s="670"/>
      <c r="AF14" s="670"/>
      <c r="AG14" s="670"/>
      <c r="AH14" s="670"/>
      <c r="AI14" s="46"/>
      <c r="AJ14" s="46"/>
      <c r="AK14" s="184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</row>
    <row r="15" spans="1:116" ht="15">
      <c r="A15" s="473"/>
      <c r="B15" s="500"/>
      <c r="C15" s="58"/>
      <c r="D15" s="57"/>
      <c r="E15" s="58"/>
      <c r="F15" s="669"/>
      <c r="G15" s="669"/>
      <c r="H15" s="669"/>
      <c r="I15" s="669"/>
      <c r="J15" s="669"/>
      <c r="K15" s="669"/>
      <c r="L15" s="669"/>
      <c r="M15" s="669"/>
      <c r="N15" s="669"/>
      <c r="O15" s="669"/>
      <c r="P15" s="669"/>
      <c r="Q15" s="669"/>
      <c r="R15" s="669"/>
      <c r="S15" s="669"/>
      <c r="T15" s="669"/>
      <c r="U15" s="186"/>
      <c r="V15" s="185"/>
      <c r="W15" s="185"/>
      <c r="X15" s="49"/>
      <c r="Y15" s="49"/>
      <c r="Z15" s="49"/>
      <c r="AA15" s="59"/>
      <c r="AB15" s="59"/>
      <c r="AC15" s="59"/>
      <c r="AD15" s="670"/>
      <c r="AE15" s="670"/>
      <c r="AF15" s="670"/>
      <c r="AG15" s="670"/>
      <c r="AH15" s="44"/>
      <c r="AI15" s="59"/>
      <c r="AJ15" s="44"/>
      <c r="AK15" s="184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</row>
    <row r="16" spans="1:116" ht="15">
      <c r="A16" s="473"/>
      <c r="B16" s="500"/>
      <c r="C16" s="60"/>
      <c r="D16" s="54"/>
      <c r="E16" s="60"/>
      <c r="F16" s="657"/>
      <c r="G16" s="657"/>
      <c r="H16" s="657"/>
      <c r="I16" s="657"/>
      <c r="J16" s="657"/>
      <c r="K16" s="657"/>
      <c r="L16" s="657"/>
      <c r="M16" s="657"/>
      <c r="N16" s="657"/>
      <c r="O16" s="657"/>
      <c r="P16" s="657"/>
      <c r="Q16" s="657"/>
      <c r="R16" s="657"/>
      <c r="S16" s="657"/>
      <c r="T16" s="657"/>
      <c r="U16" s="185"/>
      <c r="V16" s="185"/>
      <c r="W16" s="185"/>
      <c r="X16" s="49"/>
      <c r="Y16" s="49"/>
      <c r="Z16" s="49"/>
      <c r="AA16" s="59"/>
      <c r="AB16" s="59"/>
      <c r="AC16" s="59"/>
      <c r="AD16" s="187"/>
      <c r="AE16" s="187"/>
      <c r="AF16" s="44"/>
      <c r="AG16" s="187"/>
      <c r="AH16" s="44"/>
      <c r="AI16" s="187"/>
      <c r="AJ16" s="44"/>
      <c r="AK16" s="184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</row>
    <row r="17" spans="1:116" ht="15">
      <c r="A17" s="473"/>
      <c r="B17" s="500"/>
      <c r="C17" s="60"/>
      <c r="D17" s="54"/>
      <c r="E17" s="60"/>
      <c r="F17" s="657"/>
      <c r="G17" s="657"/>
      <c r="H17" s="657"/>
      <c r="I17" s="657"/>
      <c r="J17" s="657"/>
      <c r="K17" s="657"/>
      <c r="L17" s="657"/>
      <c r="M17" s="657"/>
      <c r="N17" s="657"/>
      <c r="O17" s="657"/>
      <c r="P17" s="657"/>
      <c r="Q17" s="657"/>
      <c r="R17" s="657"/>
      <c r="S17" s="657"/>
      <c r="T17" s="657"/>
      <c r="U17" s="185"/>
      <c r="V17" s="185"/>
      <c r="W17" s="185"/>
      <c r="X17" s="59"/>
      <c r="Y17" s="59"/>
      <c r="Z17" s="59"/>
      <c r="AA17" s="59"/>
      <c r="AB17" s="59"/>
      <c r="AC17" s="59"/>
      <c r="AD17" s="187"/>
      <c r="AE17" s="187"/>
      <c r="AF17" s="44"/>
      <c r="AG17" s="187"/>
      <c r="AH17" s="44"/>
      <c r="AI17" s="187"/>
      <c r="AJ17" s="44"/>
      <c r="AK17" s="184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</row>
    <row r="18" spans="1:116" ht="18">
      <c r="A18" s="473"/>
      <c r="B18" s="468"/>
      <c r="C18" s="55"/>
      <c r="D18" s="59"/>
      <c r="E18" s="55"/>
      <c r="F18" s="48"/>
      <c r="G18" s="48"/>
      <c r="H18" s="48"/>
      <c r="I18" s="49"/>
      <c r="J18" s="49"/>
      <c r="K18" s="49"/>
      <c r="L18" s="49"/>
      <c r="M18" s="49"/>
      <c r="N18" s="49"/>
      <c r="O18" s="49"/>
      <c r="P18" s="49"/>
      <c r="Q18" s="49"/>
      <c r="R18" s="177"/>
      <c r="S18" s="177"/>
      <c r="T18" s="177"/>
      <c r="U18" s="50"/>
      <c r="V18" s="50"/>
      <c r="W18" s="50"/>
      <c r="X18" s="50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14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</row>
    <row r="19" spans="1:116" ht="18">
      <c r="A19" s="473"/>
      <c r="B19" s="468"/>
      <c r="C19" s="44"/>
      <c r="D19" s="44"/>
      <c r="E19" s="44"/>
      <c r="F19" s="61"/>
      <c r="G19" s="61"/>
      <c r="H19" s="61"/>
      <c r="I19" s="49"/>
      <c r="J19" s="49"/>
      <c r="K19" s="49"/>
      <c r="L19" s="49"/>
      <c r="M19" s="49"/>
      <c r="N19" s="49"/>
      <c r="O19" s="49"/>
      <c r="P19" s="62"/>
      <c r="Q19" s="62"/>
      <c r="R19" s="177"/>
      <c r="S19" s="177"/>
      <c r="T19" s="177"/>
      <c r="U19" s="50"/>
      <c r="V19" s="50"/>
      <c r="W19" s="50"/>
      <c r="X19" s="50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14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</row>
    <row r="20" spans="1:116" ht="18">
      <c r="A20" s="473"/>
      <c r="B20" s="468"/>
      <c r="C20" s="44"/>
      <c r="D20" s="44"/>
      <c r="E20" s="44"/>
      <c r="F20" s="61"/>
      <c r="G20" s="61"/>
      <c r="H20" s="61"/>
      <c r="I20" s="49"/>
      <c r="J20" s="49"/>
      <c r="K20" s="49"/>
      <c r="L20" s="49"/>
      <c r="M20" s="49"/>
      <c r="N20" s="49"/>
      <c r="O20" s="49"/>
      <c r="P20" s="49"/>
      <c r="Q20" s="49"/>
      <c r="R20" s="177"/>
      <c r="S20" s="177"/>
      <c r="T20" s="177"/>
      <c r="U20" s="50"/>
      <c r="V20" s="50"/>
      <c r="W20" s="50"/>
      <c r="X20" s="50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188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</row>
    <row r="21" spans="1:36" ht="15" customHeight="1" thickBot="1">
      <c r="A21" s="476"/>
      <c r="B21" s="470"/>
      <c r="C21" s="343"/>
      <c r="D21" s="343"/>
      <c r="E21" s="343"/>
      <c r="F21" s="343"/>
      <c r="G21" s="343"/>
      <c r="H21" s="343"/>
      <c r="I21" s="343"/>
      <c r="J21" s="343"/>
      <c r="K21" s="343"/>
      <c r="L21" s="343"/>
      <c r="M21" s="343"/>
      <c r="N21" s="343"/>
      <c r="O21" s="343"/>
      <c r="P21" s="343"/>
      <c r="Q21" s="343"/>
      <c r="R21" s="343"/>
      <c r="S21" s="343"/>
      <c r="T21" s="343"/>
      <c r="U21" s="668"/>
      <c r="V21" s="668"/>
      <c r="W21" s="668"/>
      <c r="X21" s="668"/>
      <c r="Y21" s="668"/>
      <c r="Z21" s="668"/>
      <c r="AA21" s="668"/>
      <c r="AB21" s="668"/>
      <c r="AC21" s="668"/>
      <c r="AD21" s="343"/>
      <c r="AE21" s="343"/>
      <c r="AF21" s="343"/>
      <c r="AG21" s="343"/>
      <c r="AH21" s="343"/>
      <c r="AI21" s="50"/>
      <c r="AJ21" s="50"/>
    </row>
    <row r="22" spans="1:37" ht="13.5" customHeight="1" thickBot="1">
      <c r="A22" s="639" t="s">
        <v>0</v>
      </c>
      <c r="B22" s="647" t="s">
        <v>1</v>
      </c>
      <c r="C22" s="664" t="s">
        <v>2</v>
      </c>
      <c r="D22" s="664"/>
      <c r="E22" s="664"/>
      <c r="F22" s="664"/>
      <c r="G22" s="664"/>
      <c r="H22" s="665"/>
      <c r="I22" s="700" t="s">
        <v>4</v>
      </c>
      <c r="J22" s="701"/>
      <c r="K22" s="684" t="s">
        <v>5</v>
      </c>
      <c r="L22" s="685"/>
      <c r="M22" s="685"/>
      <c r="N22" s="685"/>
      <c r="O22" s="685"/>
      <c r="P22" s="685"/>
      <c r="Q22" s="189"/>
      <c r="R22" s="190"/>
      <c r="S22" s="190"/>
      <c r="T22" s="190"/>
      <c r="U22" s="191"/>
      <c r="V22" s="191" t="s">
        <v>3</v>
      </c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682"/>
      <c r="AH22" s="682"/>
      <c r="AI22" s="682"/>
      <c r="AJ22" s="683"/>
      <c r="AK22" s="630"/>
    </row>
    <row r="23" spans="1:37" ht="13.5" customHeight="1" thickBot="1">
      <c r="A23" s="640"/>
      <c r="B23" s="648"/>
      <c r="C23" s="666"/>
      <c r="D23" s="666"/>
      <c r="E23" s="666"/>
      <c r="F23" s="666"/>
      <c r="G23" s="666"/>
      <c r="H23" s="667"/>
      <c r="I23" s="702"/>
      <c r="J23" s="703"/>
      <c r="K23" s="634" t="s">
        <v>13</v>
      </c>
      <c r="L23" s="706" t="s">
        <v>98</v>
      </c>
      <c r="M23" s="688" t="s">
        <v>14</v>
      </c>
      <c r="N23" s="634" t="s">
        <v>15</v>
      </c>
      <c r="O23" s="712" t="s">
        <v>16</v>
      </c>
      <c r="P23" s="709" t="s">
        <v>17</v>
      </c>
      <c r="Q23" s="661" t="s">
        <v>6</v>
      </c>
      <c r="R23" s="662"/>
      <c r="S23" s="662"/>
      <c r="T23" s="663"/>
      <c r="U23" s="675" t="s">
        <v>7</v>
      </c>
      <c r="V23" s="676"/>
      <c r="W23" s="676"/>
      <c r="X23" s="677"/>
      <c r="Y23" s="675" t="s">
        <v>8</v>
      </c>
      <c r="Z23" s="676"/>
      <c r="AA23" s="676"/>
      <c r="AB23" s="677"/>
      <c r="AC23" s="650" t="s">
        <v>67</v>
      </c>
      <c r="AD23" s="651"/>
      <c r="AE23" s="651"/>
      <c r="AF23" s="652"/>
      <c r="AG23" s="642" t="s">
        <v>85</v>
      </c>
      <c r="AH23" s="643"/>
      <c r="AI23" s="643"/>
      <c r="AJ23" s="644"/>
      <c r="AK23" s="631"/>
    </row>
    <row r="24" spans="1:37" ht="15" customHeight="1" thickBot="1">
      <c r="A24" s="640"/>
      <c r="B24" s="648"/>
      <c r="C24" s="666"/>
      <c r="D24" s="666"/>
      <c r="E24" s="666"/>
      <c r="F24" s="666"/>
      <c r="G24" s="666"/>
      <c r="H24" s="667"/>
      <c r="I24" s="704"/>
      <c r="J24" s="705"/>
      <c r="K24" s="635"/>
      <c r="L24" s="707"/>
      <c r="M24" s="689"/>
      <c r="N24" s="635"/>
      <c r="O24" s="713"/>
      <c r="P24" s="710"/>
      <c r="Q24" s="300">
        <v>1</v>
      </c>
      <c r="R24" s="145">
        <v>3</v>
      </c>
      <c r="S24" s="145">
        <v>2</v>
      </c>
      <c r="T24" s="146">
        <v>3</v>
      </c>
      <c r="U24" s="300">
        <v>3</v>
      </c>
      <c r="V24" s="145">
        <v>3</v>
      </c>
      <c r="W24" s="145">
        <v>4</v>
      </c>
      <c r="X24" s="146">
        <v>3</v>
      </c>
      <c r="Y24" s="300">
        <v>5</v>
      </c>
      <c r="Z24" s="145">
        <v>4</v>
      </c>
      <c r="AA24" s="145">
        <v>6</v>
      </c>
      <c r="AB24" s="146">
        <v>3</v>
      </c>
      <c r="AC24" s="300">
        <v>7</v>
      </c>
      <c r="AD24" s="145">
        <v>4</v>
      </c>
      <c r="AE24" s="145">
        <v>8</v>
      </c>
      <c r="AF24" s="146">
        <v>3</v>
      </c>
      <c r="AG24" s="300">
        <v>9</v>
      </c>
      <c r="AH24" s="146">
        <v>1</v>
      </c>
      <c r="AI24" s="300">
        <v>10</v>
      </c>
      <c r="AJ24" s="146"/>
      <c r="AK24" s="631"/>
    </row>
    <row r="25" spans="1:37" ht="19.5" customHeight="1" thickBot="1">
      <c r="A25" s="640"/>
      <c r="B25" s="648"/>
      <c r="C25" s="686" t="s">
        <v>9</v>
      </c>
      <c r="D25" s="687"/>
      <c r="E25" s="679" t="s">
        <v>10</v>
      </c>
      <c r="F25" s="637" t="s">
        <v>11</v>
      </c>
      <c r="G25" s="637" t="s">
        <v>12</v>
      </c>
      <c r="H25" s="659" t="s">
        <v>66</v>
      </c>
      <c r="I25" s="645" t="s">
        <v>22</v>
      </c>
      <c r="J25" s="645" t="s">
        <v>21</v>
      </c>
      <c r="K25" s="635"/>
      <c r="L25" s="707"/>
      <c r="M25" s="689"/>
      <c r="N25" s="635"/>
      <c r="O25" s="713"/>
      <c r="P25" s="710"/>
      <c r="Q25" s="300" t="s">
        <v>18</v>
      </c>
      <c r="R25" s="145" t="s">
        <v>19</v>
      </c>
      <c r="S25" s="145" t="s">
        <v>18</v>
      </c>
      <c r="T25" s="146" t="s">
        <v>19</v>
      </c>
      <c r="U25" s="192" t="s">
        <v>18</v>
      </c>
      <c r="V25" s="193" t="s">
        <v>19</v>
      </c>
      <c r="W25" s="194" t="s">
        <v>18</v>
      </c>
      <c r="X25" s="195" t="s">
        <v>19</v>
      </c>
      <c r="Y25" s="192" t="s">
        <v>18</v>
      </c>
      <c r="Z25" s="193" t="s">
        <v>19</v>
      </c>
      <c r="AA25" s="194" t="s">
        <v>18</v>
      </c>
      <c r="AB25" s="195" t="s">
        <v>19</v>
      </c>
      <c r="AC25" s="192" t="s">
        <v>18</v>
      </c>
      <c r="AD25" s="193" t="s">
        <v>19</v>
      </c>
      <c r="AE25" s="194" t="s">
        <v>18</v>
      </c>
      <c r="AF25" s="195" t="s">
        <v>19</v>
      </c>
      <c r="AG25" s="192" t="s">
        <v>18</v>
      </c>
      <c r="AH25" s="195" t="s">
        <v>19</v>
      </c>
      <c r="AI25" s="192" t="s">
        <v>18</v>
      </c>
      <c r="AJ25" s="195" t="s">
        <v>19</v>
      </c>
      <c r="AK25" s="631"/>
    </row>
    <row r="26" spans="1:37" ht="101.25" customHeight="1" thickBot="1">
      <c r="A26" s="641"/>
      <c r="B26" s="649"/>
      <c r="C26" s="63" t="s">
        <v>20</v>
      </c>
      <c r="D26" s="64" t="s">
        <v>21</v>
      </c>
      <c r="E26" s="680"/>
      <c r="F26" s="638"/>
      <c r="G26" s="638"/>
      <c r="H26" s="660"/>
      <c r="I26" s="646"/>
      <c r="J26" s="646"/>
      <c r="K26" s="636"/>
      <c r="L26" s="708"/>
      <c r="M26" s="690"/>
      <c r="N26" s="636"/>
      <c r="O26" s="714"/>
      <c r="P26" s="711"/>
      <c r="Q26" s="196" t="s">
        <v>23</v>
      </c>
      <c r="R26" s="197" t="s">
        <v>21</v>
      </c>
      <c r="S26" s="197" t="s">
        <v>23</v>
      </c>
      <c r="T26" s="198" t="s">
        <v>21</v>
      </c>
      <c r="U26" s="199" t="s">
        <v>23</v>
      </c>
      <c r="V26" s="65" t="s">
        <v>21</v>
      </c>
      <c r="W26" s="200" t="s">
        <v>23</v>
      </c>
      <c r="X26" s="66" t="s">
        <v>21</v>
      </c>
      <c r="Y26" s="199" t="s">
        <v>23</v>
      </c>
      <c r="Z26" s="65" t="s">
        <v>21</v>
      </c>
      <c r="AA26" s="200" t="s">
        <v>23</v>
      </c>
      <c r="AB26" s="66" t="s">
        <v>21</v>
      </c>
      <c r="AC26" s="199" t="s">
        <v>23</v>
      </c>
      <c r="AD26" s="65" t="s">
        <v>21</v>
      </c>
      <c r="AE26" s="200" t="s">
        <v>23</v>
      </c>
      <c r="AF26" s="66" t="s">
        <v>21</v>
      </c>
      <c r="AG26" s="199" t="s">
        <v>23</v>
      </c>
      <c r="AH26" s="66" t="s">
        <v>21</v>
      </c>
      <c r="AI26" s="199" t="s">
        <v>23</v>
      </c>
      <c r="AJ26" s="66" t="s">
        <v>21</v>
      </c>
      <c r="AK26" s="632"/>
    </row>
    <row r="27" spans="1:37" ht="15" customHeight="1" thickBot="1">
      <c r="A27" s="477" t="s">
        <v>68</v>
      </c>
      <c r="B27" s="502"/>
      <c r="C27" s="67"/>
      <c r="D27" s="67"/>
      <c r="E27" s="67"/>
      <c r="F27" s="67"/>
      <c r="G27" s="67"/>
      <c r="H27" s="67"/>
      <c r="I27" s="633" t="s">
        <v>70</v>
      </c>
      <c r="J27" s="633"/>
      <c r="K27" s="633"/>
      <c r="L27" s="68">
        <f>I91</f>
        <v>6484</v>
      </c>
      <c r="M27" s="69"/>
      <c r="N27" s="633" t="s">
        <v>24</v>
      </c>
      <c r="O27" s="633"/>
      <c r="P27" s="633"/>
      <c r="Q27" s="633"/>
      <c r="R27" s="633"/>
      <c r="S27" s="69">
        <f>J91</f>
        <v>171</v>
      </c>
      <c r="T27" s="201"/>
      <c r="U27" s="201"/>
      <c r="V27" s="678" t="s">
        <v>189</v>
      </c>
      <c r="W27" s="678"/>
      <c r="X27" s="678"/>
      <c r="Y27" s="678"/>
      <c r="Z27" s="678"/>
      <c r="AA27" s="678"/>
      <c r="AB27" s="678"/>
      <c r="AC27" s="678"/>
      <c r="AD27" s="678"/>
      <c r="AE27" s="678"/>
      <c r="AF27" s="678"/>
      <c r="AG27" s="463"/>
      <c r="AH27" s="70"/>
      <c r="AI27" s="463"/>
      <c r="AJ27" s="70"/>
      <c r="AK27" s="297"/>
    </row>
    <row r="28" spans="1:37" ht="15" customHeight="1" thickBot="1">
      <c r="A28" s="478" t="s">
        <v>152</v>
      </c>
      <c r="B28" s="503"/>
      <c r="C28" s="71">
        <f>COUNT(C29:C74)</f>
        <v>19</v>
      </c>
      <c r="D28" s="102">
        <f>SUM(D29:D74)</f>
        <v>19</v>
      </c>
      <c r="E28" s="72">
        <f>COUNT(E29:E74)</f>
        <v>7</v>
      </c>
      <c r="F28" s="72">
        <f>COUNT(F29:F74)</f>
        <v>20</v>
      </c>
      <c r="G28" s="72">
        <f>COUNT(G29:G74)</f>
        <v>1</v>
      </c>
      <c r="H28" s="73">
        <f>COUNT(H29:H60)</f>
        <v>0</v>
      </c>
      <c r="I28" s="717" t="s">
        <v>70</v>
      </c>
      <c r="J28" s="697"/>
      <c r="K28" s="698"/>
      <c r="L28" s="98">
        <f>SUM(I29:I74)</f>
        <v>5292</v>
      </c>
      <c r="M28" s="98"/>
      <c r="N28" s="697" t="s">
        <v>24</v>
      </c>
      <c r="O28" s="697"/>
      <c r="P28" s="697"/>
      <c r="Q28" s="698"/>
      <c r="R28" s="698"/>
      <c r="S28" s="98">
        <f>SUM(J29:J74)+SUM(J94:J98)</f>
        <v>207</v>
      </c>
      <c r="T28" s="202">
        <f>S28/231*100</f>
        <v>89.6103896103896</v>
      </c>
      <c r="U28" s="203" t="s">
        <v>78</v>
      </c>
      <c r="V28" s="722" t="s">
        <v>120</v>
      </c>
      <c r="W28" s="722"/>
      <c r="X28" s="722"/>
      <c r="Y28" s="722"/>
      <c r="Z28" s="722"/>
      <c r="AA28" s="722"/>
      <c r="AB28" s="722"/>
      <c r="AC28" s="722"/>
      <c r="AD28" s="722"/>
      <c r="AE28" s="722"/>
      <c r="AF28" s="722"/>
      <c r="AG28" s="204"/>
      <c r="AH28" s="205"/>
      <c r="AI28" s="204"/>
      <c r="AJ28" s="205"/>
      <c r="AK28" s="297"/>
    </row>
    <row r="29" spans="1:37" ht="15" customHeight="1">
      <c r="A29" s="479" t="s">
        <v>197</v>
      </c>
      <c r="B29" s="504" t="s">
        <v>26</v>
      </c>
      <c r="C29" s="433"/>
      <c r="D29" s="159">
        <f aca="true" t="shared" si="0" ref="D29:D72">IF(C29&lt;&gt;0,1,0)</f>
        <v>0</v>
      </c>
      <c r="E29" s="434">
        <v>4</v>
      </c>
      <c r="F29" s="434"/>
      <c r="G29" s="434"/>
      <c r="H29" s="435"/>
      <c r="I29" s="168">
        <f>J29*36</f>
        <v>108</v>
      </c>
      <c r="J29" s="159">
        <v>3</v>
      </c>
      <c r="K29" s="159">
        <f>IF(D29&lt;&gt;0,I29-36,I29-0)</f>
        <v>108</v>
      </c>
      <c r="L29" s="159">
        <f>SUM(N29:P29)</f>
        <v>10</v>
      </c>
      <c r="M29" s="167">
        <f>K29-L29</f>
        <v>98</v>
      </c>
      <c r="N29" s="433">
        <v>6</v>
      </c>
      <c r="O29" s="434"/>
      <c r="P29" s="435">
        <v>4</v>
      </c>
      <c r="Q29" s="433"/>
      <c r="R29" s="435"/>
      <c r="S29" s="433"/>
      <c r="T29" s="435"/>
      <c r="U29" s="433"/>
      <c r="V29" s="435"/>
      <c r="W29" s="433">
        <v>10</v>
      </c>
      <c r="X29" s="435">
        <v>3</v>
      </c>
      <c r="Y29" s="433"/>
      <c r="Z29" s="435"/>
      <c r="AA29" s="433"/>
      <c r="AB29" s="435"/>
      <c r="AC29" s="433"/>
      <c r="AD29" s="435"/>
      <c r="AE29" s="433"/>
      <c r="AF29" s="435"/>
      <c r="AG29" s="433"/>
      <c r="AH29" s="435"/>
      <c r="AI29" s="168"/>
      <c r="AJ29" s="167"/>
      <c r="AK29" s="297" t="s">
        <v>132</v>
      </c>
    </row>
    <row r="30" spans="1:37" ht="15" customHeight="1">
      <c r="A30" s="479" t="s">
        <v>198</v>
      </c>
      <c r="B30" s="505" t="s">
        <v>125</v>
      </c>
      <c r="C30" s="436"/>
      <c r="D30" s="145">
        <f t="shared" si="0"/>
        <v>0</v>
      </c>
      <c r="E30" s="437"/>
      <c r="F30" s="437">
        <v>1</v>
      </c>
      <c r="G30" s="437"/>
      <c r="H30" s="438"/>
      <c r="I30" s="314">
        <f>J30*36</f>
        <v>108</v>
      </c>
      <c r="J30" s="313">
        <v>3</v>
      </c>
      <c r="K30" s="145">
        <f aca="true" t="shared" si="1" ref="K30:K72">IF(D30&lt;&gt;0,I30-36,I30-0)</f>
        <v>108</v>
      </c>
      <c r="L30" s="145">
        <f aca="true" t="shared" si="2" ref="L30:L72">SUM(N30:P30)</f>
        <v>10</v>
      </c>
      <c r="M30" s="146">
        <f aca="true" t="shared" si="3" ref="M30:M72">K30-L30</f>
        <v>98</v>
      </c>
      <c r="N30" s="436">
        <v>4</v>
      </c>
      <c r="O30" s="437"/>
      <c r="P30" s="438">
        <v>6</v>
      </c>
      <c r="Q30" s="436">
        <v>10</v>
      </c>
      <c r="R30" s="438">
        <v>3</v>
      </c>
      <c r="S30" s="436"/>
      <c r="T30" s="438"/>
      <c r="U30" s="436"/>
      <c r="V30" s="438"/>
      <c r="W30" s="436"/>
      <c r="X30" s="438"/>
      <c r="Y30" s="436"/>
      <c r="Z30" s="438"/>
      <c r="AA30" s="436"/>
      <c r="AB30" s="438"/>
      <c r="AC30" s="436"/>
      <c r="AD30" s="438"/>
      <c r="AE30" s="436"/>
      <c r="AF30" s="438"/>
      <c r="AG30" s="436"/>
      <c r="AH30" s="438"/>
      <c r="AI30" s="300"/>
      <c r="AJ30" s="146"/>
      <c r="AK30" s="297" t="s">
        <v>132</v>
      </c>
    </row>
    <row r="31" spans="1:37" ht="15" customHeight="1">
      <c r="A31" s="616" t="s">
        <v>199</v>
      </c>
      <c r="B31" s="619" t="s">
        <v>25</v>
      </c>
      <c r="C31" s="436"/>
      <c r="D31" s="145">
        <f t="shared" si="0"/>
        <v>0</v>
      </c>
      <c r="E31" s="437"/>
      <c r="F31" s="437">
        <v>1</v>
      </c>
      <c r="G31" s="437"/>
      <c r="H31" s="438"/>
      <c r="I31" s="305">
        <f aca="true" t="shared" si="4" ref="I31:I72">J31*36</f>
        <v>72</v>
      </c>
      <c r="J31" s="313">
        <v>2</v>
      </c>
      <c r="K31" s="145">
        <f t="shared" si="1"/>
        <v>72</v>
      </c>
      <c r="L31" s="145">
        <f t="shared" si="2"/>
        <v>8</v>
      </c>
      <c r="M31" s="146">
        <f t="shared" si="3"/>
        <v>64</v>
      </c>
      <c r="N31" s="436"/>
      <c r="O31" s="437"/>
      <c r="P31" s="438">
        <v>8</v>
      </c>
      <c r="Q31" s="436">
        <v>8</v>
      </c>
      <c r="R31" s="438">
        <v>2</v>
      </c>
      <c r="S31" s="436"/>
      <c r="T31" s="438"/>
      <c r="U31" s="436"/>
      <c r="V31" s="438"/>
      <c r="W31" s="436"/>
      <c r="X31" s="438"/>
      <c r="Y31" s="436"/>
      <c r="Z31" s="438"/>
      <c r="AA31" s="436"/>
      <c r="AB31" s="438"/>
      <c r="AC31" s="436"/>
      <c r="AD31" s="438"/>
      <c r="AE31" s="436"/>
      <c r="AF31" s="438"/>
      <c r="AG31" s="436"/>
      <c r="AH31" s="438"/>
      <c r="AI31" s="300"/>
      <c r="AJ31" s="146"/>
      <c r="AK31" s="723" t="s">
        <v>133</v>
      </c>
    </row>
    <row r="32" spans="1:37" ht="15" customHeight="1">
      <c r="A32" s="617"/>
      <c r="B32" s="620"/>
      <c r="C32" s="436"/>
      <c r="D32" s="145">
        <f t="shared" si="0"/>
        <v>0</v>
      </c>
      <c r="E32" s="437"/>
      <c r="F32" s="437">
        <v>2</v>
      </c>
      <c r="G32" s="437"/>
      <c r="H32" s="438"/>
      <c r="I32" s="305">
        <f t="shared" si="4"/>
        <v>72</v>
      </c>
      <c r="J32" s="313">
        <v>2</v>
      </c>
      <c r="K32" s="145">
        <f t="shared" si="1"/>
        <v>72</v>
      </c>
      <c r="L32" s="145">
        <f t="shared" si="2"/>
        <v>8</v>
      </c>
      <c r="M32" s="146">
        <f t="shared" si="3"/>
        <v>64</v>
      </c>
      <c r="N32" s="436"/>
      <c r="O32" s="437"/>
      <c r="P32" s="438">
        <v>8</v>
      </c>
      <c r="Q32" s="436"/>
      <c r="R32" s="438"/>
      <c r="S32" s="436">
        <v>8</v>
      </c>
      <c r="T32" s="438">
        <v>2</v>
      </c>
      <c r="U32" s="436"/>
      <c r="V32" s="438"/>
      <c r="W32" s="436"/>
      <c r="X32" s="438"/>
      <c r="Y32" s="436"/>
      <c r="Z32" s="438"/>
      <c r="AA32" s="436"/>
      <c r="AB32" s="438"/>
      <c r="AC32" s="436"/>
      <c r="AD32" s="438"/>
      <c r="AE32" s="436"/>
      <c r="AF32" s="438"/>
      <c r="AG32" s="436"/>
      <c r="AH32" s="438"/>
      <c r="AI32" s="300"/>
      <c r="AJ32" s="146"/>
      <c r="AK32" s="723"/>
    </row>
    <row r="33" spans="1:37" ht="15" customHeight="1">
      <c r="A33" s="617"/>
      <c r="B33" s="620"/>
      <c r="C33" s="436"/>
      <c r="D33" s="145">
        <f t="shared" si="0"/>
        <v>0</v>
      </c>
      <c r="E33" s="437"/>
      <c r="F33" s="437">
        <v>3</v>
      </c>
      <c r="G33" s="437"/>
      <c r="H33" s="438"/>
      <c r="I33" s="305">
        <f t="shared" si="4"/>
        <v>72</v>
      </c>
      <c r="J33" s="313">
        <v>2</v>
      </c>
      <c r="K33" s="145">
        <f t="shared" si="1"/>
        <v>72</v>
      </c>
      <c r="L33" s="145">
        <f t="shared" si="2"/>
        <v>8</v>
      </c>
      <c r="M33" s="146">
        <f t="shared" si="3"/>
        <v>64</v>
      </c>
      <c r="N33" s="436"/>
      <c r="O33" s="437"/>
      <c r="P33" s="438">
        <v>8</v>
      </c>
      <c r="Q33" s="436"/>
      <c r="R33" s="438"/>
      <c r="S33" s="436"/>
      <c r="T33" s="438"/>
      <c r="U33" s="436">
        <v>8</v>
      </c>
      <c r="V33" s="438">
        <v>2</v>
      </c>
      <c r="W33" s="436"/>
      <c r="X33" s="438"/>
      <c r="Y33" s="436"/>
      <c r="Z33" s="438"/>
      <c r="AA33" s="436"/>
      <c r="AB33" s="438"/>
      <c r="AC33" s="436"/>
      <c r="AD33" s="438"/>
      <c r="AE33" s="436"/>
      <c r="AF33" s="438"/>
      <c r="AG33" s="436"/>
      <c r="AH33" s="438"/>
      <c r="AI33" s="300"/>
      <c r="AJ33" s="146"/>
      <c r="AK33" s="723"/>
    </row>
    <row r="34" spans="1:37" ht="15" customHeight="1">
      <c r="A34" s="618"/>
      <c r="B34" s="621"/>
      <c r="C34" s="436">
        <v>4</v>
      </c>
      <c r="D34" s="145">
        <f t="shared" si="0"/>
        <v>1</v>
      </c>
      <c r="E34" s="437"/>
      <c r="F34" s="437"/>
      <c r="G34" s="437"/>
      <c r="H34" s="438"/>
      <c r="I34" s="305">
        <f t="shared" si="4"/>
        <v>108</v>
      </c>
      <c r="J34" s="313">
        <v>3</v>
      </c>
      <c r="K34" s="145">
        <f t="shared" si="1"/>
        <v>72</v>
      </c>
      <c r="L34" s="145">
        <f t="shared" si="2"/>
        <v>10</v>
      </c>
      <c r="M34" s="146">
        <f t="shared" si="3"/>
        <v>62</v>
      </c>
      <c r="N34" s="436"/>
      <c r="O34" s="437"/>
      <c r="P34" s="438">
        <v>10</v>
      </c>
      <c r="Q34" s="436"/>
      <c r="R34" s="438"/>
      <c r="S34" s="436"/>
      <c r="T34" s="438"/>
      <c r="U34" s="436"/>
      <c r="V34" s="438"/>
      <c r="W34" s="436">
        <v>10</v>
      </c>
      <c r="X34" s="438">
        <v>3</v>
      </c>
      <c r="Y34" s="436"/>
      <c r="Z34" s="438"/>
      <c r="AA34" s="436"/>
      <c r="AB34" s="438"/>
      <c r="AC34" s="436"/>
      <c r="AD34" s="438"/>
      <c r="AE34" s="436"/>
      <c r="AF34" s="438"/>
      <c r="AG34" s="436"/>
      <c r="AH34" s="438"/>
      <c r="AI34" s="300"/>
      <c r="AJ34" s="146"/>
      <c r="AK34" s="723"/>
    </row>
    <row r="35" spans="1:37" ht="15" customHeight="1">
      <c r="A35" s="479" t="s">
        <v>200</v>
      </c>
      <c r="B35" s="505" t="s">
        <v>69</v>
      </c>
      <c r="C35" s="436"/>
      <c r="D35" s="145">
        <f t="shared" si="0"/>
        <v>0</v>
      </c>
      <c r="E35" s="437"/>
      <c r="F35" s="437">
        <v>1</v>
      </c>
      <c r="G35" s="437"/>
      <c r="H35" s="438"/>
      <c r="I35" s="305">
        <f t="shared" si="4"/>
        <v>72</v>
      </c>
      <c r="J35" s="313">
        <v>2</v>
      </c>
      <c r="K35" s="145">
        <f t="shared" si="1"/>
        <v>72</v>
      </c>
      <c r="L35" s="145">
        <f t="shared" si="2"/>
        <v>6</v>
      </c>
      <c r="M35" s="146">
        <f t="shared" si="3"/>
        <v>66</v>
      </c>
      <c r="N35" s="436"/>
      <c r="O35" s="437"/>
      <c r="P35" s="438">
        <v>6</v>
      </c>
      <c r="Q35" s="436">
        <v>6</v>
      </c>
      <c r="R35" s="438">
        <v>2</v>
      </c>
      <c r="S35" s="436"/>
      <c r="T35" s="438"/>
      <c r="U35" s="436"/>
      <c r="V35" s="438"/>
      <c r="W35" s="436"/>
      <c r="X35" s="438"/>
      <c r="Y35" s="436"/>
      <c r="Z35" s="438"/>
      <c r="AA35" s="436"/>
      <c r="AB35" s="438"/>
      <c r="AC35" s="436"/>
      <c r="AD35" s="438"/>
      <c r="AE35" s="436"/>
      <c r="AF35" s="438"/>
      <c r="AG35" s="436"/>
      <c r="AH35" s="438"/>
      <c r="AI35" s="300"/>
      <c r="AJ35" s="146"/>
      <c r="AK35" s="297" t="s">
        <v>134</v>
      </c>
    </row>
    <row r="36" spans="1:37" ht="15" customHeight="1">
      <c r="A36" s="479" t="s">
        <v>201</v>
      </c>
      <c r="B36" s="506" t="s">
        <v>27</v>
      </c>
      <c r="C36" s="436"/>
      <c r="D36" s="145">
        <f t="shared" si="0"/>
        <v>0</v>
      </c>
      <c r="E36" s="437"/>
      <c r="F36" s="437">
        <v>2</v>
      </c>
      <c r="G36" s="437"/>
      <c r="H36" s="438"/>
      <c r="I36" s="305">
        <f t="shared" si="4"/>
        <v>72</v>
      </c>
      <c r="J36" s="313">
        <v>2</v>
      </c>
      <c r="K36" s="145">
        <f t="shared" si="1"/>
        <v>72</v>
      </c>
      <c r="L36" s="145">
        <f t="shared" si="2"/>
        <v>10</v>
      </c>
      <c r="M36" s="146">
        <f t="shared" si="3"/>
        <v>62</v>
      </c>
      <c r="N36" s="436">
        <v>4</v>
      </c>
      <c r="O36" s="437"/>
      <c r="P36" s="438">
        <v>6</v>
      </c>
      <c r="Q36" s="436"/>
      <c r="R36" s="438"/>
      <c r="S36" s="436">
        <v>10</v>
      </c>
      <c r="T36" s="438">
        <v>2</v>
      </c>
      <c r="U36" s="436"/>
      <c r="V36" s="438"/>
      <c r="W36" s="436"/>
      <c r="X36" s="438"/>
      <c r="Y36" s="436"/>
      <c r="Z36" s="438"/>
      <c r="AA36" s="436"/>
      <c r="AB36" s="438"/>
      <c r="AC36" s="436"/>
      <c r="AD36" s="438"/>
      <c r="AE36" s="436"/>
      <c r="AF36" s="438"/>
      <c r="AG36" s="436"/>
      <c r="AH36" s="438"/>
      <c r="AI36" s="300"/>
      <c r="AJ36" s="146"/>
      <c r="AK36" s="297" t="s">
        <v>135</v>
      </c>
    </row>
    <row r="37" spans="1:37" ht="15" customHeight="1">
      <c r="A37" s="616" t="s">
        <v>202</v>
      </c>
      <c r="B37" s="673" t="s">
        <v>92</v>
      </c>
      <c r="C37" s="436">
        <v>1</v>
      </c>
      <c r="D37" s="145">
        <f t="shared" si="0"/>
        <v>1</v>
      </c>
      <c r="E37" s="437"/>
      <c r="F37" s="437"/>
      <c r="G37" s="442"/>
      <c r="H37" s="438"/>
      <c r="I37" s="305">
        <f t="shared" si="4"/>
        <v>108</v>
      </c>
      <c r="J37" s="313">
        <v>3</v>
      </c>
      <c r="K37" s="145">
        <f t="shared" si="1"/>
        <v>72</v>
      </c>
      <c r="L37" s="145">
        <f t="shared" si="2"/>
        <v>12</v>
      </c>
      <c r="M37" s="146">
        <f t="shared" si="3"/>
        <v>60</v>
      </c>
      <c r="N37" s="436">
        <v>6</v>
      </c>
      <c r="O37" s="437"/>
      <c r="P37" s="438">
        <v>6</v>
      </c>
      <c r="Q37" s="436">
        <v>12</v>
      </c>
      <c r="R37" s="438">
        <v>3</v>
      </c>
      <c r="S37" s="436"/>
      <c r="T37" s="438"/>
      <c r="U37" s="436"/>
      <c r="V37" s="438"/>
      <c r="W37" s="436"/>
      <c r="X37" s="438"/>
      <c r="Y37" s="436"/>
      <c r="Z37" s="438"/>
      <c r="AA37" s="436"/>
      <c r="AB37" s="438"/>
      <c r="AC37" s="436"/>
      <c r="AD37" s="438"/>
      <c r="AE37" s="436"/>
      <c r="AF37" s="438"/>
      <c r="AG37" s="436"/>
      <c r="AH37" s="438"/>
      <c r="AI37" s="300"/>
      <c r="AJ37" s="146"/>
      <c r="AK37" s="723" t="s">
        <v>136</v>
      </c>
    </row>
    <row r="38" spans="1:37" ht="15" customHeight="1">
      <c r="A38" s="617"/>
      <c r="B38" s="620"/>
      <c r="C38" s="436">
        <v>2</v>
      </c>
      <c r="D38" s="145">
        <f t="shared" si="0"/>
        <v>1</v>
      </c>
      <c r="E38" s="437"/>
      <c r="F38" s="437"/>
      <c r="G38" s="442"/>
      <c r="H38" s="438"/>
      <c r="I38" s="305">
        <f t="shared" si="4"/>
        <v>108</v>
      </c>
      <c r="J38" s="313">
        <v>3</v>
      </c>
      <c r="K38" s="145">
        <f t="shared" si="1"/>
        <v>72</v>
      </c>
      <c r="L38" s="145">
        <f t="shared" si="2"/>
        <v>12</v>
      </c>
      <c r="M38" s="146">
        <f t="shared" si="3"/>
        <v>60</v>
      </c>
      <c r="N38" s="436">
        <v>6</v>
      </c>
      <c r="O38" s="437"/>
      <c r="P38" s="438">
        <v>6</v>
      </c>
      <c r="Q38" s="436"/>
      <c r="R38" s="438"/>
      <c r="S38" s="436">
        <v>12</v>
      </c>
      <c r="T38" s="438">
        <v>3</v>
      </c>
      <c r="U38" s="436"/>
      <c r="V38" s="438"/>
      <c r="W38" s="436"/>
      <c r="X38" s="438"/>
      <c r="Y38" s="436"/>
      <c r="Z38" s="438"/>
      <c r="AA38" s="436"/>
      <c r="AB38" s="438"/>
      <c r="AC38" s="436"/>
      <c r="AD38" s="438"/>
      <c r="AE38" s="436"/>
      <c r="AF38" s="438"/>
      <c r="AG38" s="436"/>
      <c r="AH38" s="438"/>
      <c r="AI38" s="300"/>
      <c r="AJ38" s="146"/>
      <c r="AK38" s="723"/>
    </row>
    <row r="39" spans="1:37" ht="15" customHeight="1">
      <c r="A39" s="618"/>
      <c r="B39" s="674"/>
      <c r="C39" s="436">
        <v>3</v>
      </c>
      <c r="D39" s="145">
        <f t="shared" si="0"/>
        <v>1</v>
      </c>
      <c r="E39" s="437"/>
      <c r="F39" s="437"/>
      <c r="G39" s="443"/>
      <c r="H39" s="438"/>
      <c r="I39" s="305">
        <f t="shared" si="4"/>
        <v>108</v>
      </c>
      <c r="J39" s="313">
        <v>3</v>
      </c>
      <c r="K39" s="145">
        <f t="shared" si="1"/>
        <v>72</v>
      </c>
      <c r="L39" s="145">
        <f t="shared" si="2"/>
        <v>12</v>
      </c>
      <c r="M39" s="146">
        <f t="shared" si="3"/>
        <v>60</v>
      </c>
      <c r="N39" s="436">
        <v>6</v>
      </c>
      <c r="O39" s="437"/>
      <c r="P39" s="438">
        <v>6</v>
      </c>
      <c r="Q39" s="436"/>
      <c r="R39" s="438"/>
      <c r="S39" s="436"/>
      <c r="T39" s="438"/>
      <c r="U39" s="436">
        <v>12</v>
      </c>
      <c r="V39" s="438">
        <v>3</v>
      </c>
      <c r="W39" s="436"/>
      <c r="X39" s="438"/>
      <c r="Y39" s="436"/>
      <c r="Z39" s="438"/>
      <c r="AA39" s="436"/>
      <c r="AB39" s="438"/>
      <c r="AC39" s="436"/>
      <c r="AD39" s="438"/>
      <c r="AE39" s="436"/>
      <c r="AF39" s="438"/>
      <c r="AG39" s="436"/>
      <c r="AH39" s="438"/>
      <c r="AI39" s="300"/>
      <c r="AJ39" s="146"/>
      <c r="AK39" s="723"/>
    </row>
    <row r="40" spans="1:37" ht="15" customHeight="1">
      <c r="A40" s="622" t="s">
        <v>203</v>
      </c>
      <c r="B40" s="625" t="s">
        <v>91</v>
      </c>
      <c r="C40" s="436">
        <v>1</v>
      </c>
      <c r="D40" s="145">
        <f t="shared" si="0"/>
        <v>1</v>
      </c>
      <c r="E40" s="437"/>
      <c r="F40" s="437"/>
      <c r="G40" s="442"/>
      <c r="H40" s="438"/>
      <c r="I40" s="305">
        <f t="shared" si="4"/>
        <v>108</v>
      </c>
      <c r="J40" s="313">
        <v>3</v>
      </c>
      <c r="K40" s="145">
        <f t="shared" si="1"/>
        <v>72</v>
      </c>
      <c r="L40" s="145">
        <f t="shared" si="2"/>
        <v>12</v>
      </c>
      <c r="M40" s="146">
        <f t="shared" si="3"/>
        <v>60</v>
      </c>
      <c r="N40" s="436">
        <v>6</v>
      </c>
      <c r="O40" s="437"/>
      <c r="P40" s="438">
        <v>6</v>
      </c>
      <c r="Q40" s="436">
        <v>12</v>
      </c>
      <c r="R40" s="438">
        <v>3</v>
      </c>
      <c r="S40" s="436"/>
      <c r="T40" s="438"/>
      <c r="U40" s="436"/>
      <c r="V40" s="438"/>
      <c r="W40" s="436"/>
      <c r="X40" s="438"/>
      <c r="Y40" s="436"/>
      <c r="Z40" s="438"/>
      <c r="AA40" s="436"/>
      <c r="AB40" s="438"/>
      <c r="AC40" s="436"/>
      <c r="AD40" s="438"/>
      <c r="AE40" s="436"/>
      <c r="AF40" s="438"/>
      <c r="AG40" s="436"/>
      <c r="AH40" s="438"/>
      <c r="AI40" s="300"/>
      <c r="AJ40" s="146"/>
      <c r="AK40" s="723" t="s">
        <v>137</v>
      </c>
    </row>
    <row r="41" spans="1:37" ht="15" customHeight="1">
      <c r="A41" s="623"/>
      <c r="B41" s="626"/>
      <c r="C41" s="436">
        <v>2</v>
      </c>
      <c r="D41" s="145">
        <f t="shared" si="0"/>
        <v>1</v>
      </c>
      <c r="E41" s="437"/>
      <c r="F41" s="437"/>
      <c r="G41" s="442"/>
      <c r="H41" s="438"/>
      <c r="I41" s="305">
        <f t="shared" si="4"/>
        <v>108</v>
      </c>
      <c r="J41" s="313">
        <v>3</v>
      </c>
      <c r="K41" s="145">
        <f t="shared" si="1"/>
        <v>72</v>
      </c>
      <c r="L41" s="145">
        <f t="shared" si="2"/>
        <v>12</v>
      </c>
      <c r="M41" s="146">
        <f t="shared" si="3"/>
        <v>60</v>
      </c>
      <c r="N41" s="436">
        <v>6</v>
      </c>
      <c r="O41" s="437"/>
      <c r="P41" s="438">
        <v>6</v>
      </c>
      <c r="Q41" s="436"/>
      <c r="R41" s="438"/>
      <c r="S41" s="436">
        <v>12</v>
      </c>
      <c r="T41" s="438">
        <v>3</v>
      </c>
      <c r="U41" s="436"/>
      <c r="V41" s="438"/>
      <c r="W41" s="436"/>
      <c r="X41" s="438"/>
      <c r="Y41" s="436"/>
      <c r="Z41" s="438"/>
      <c r="AA41" s="436"/>
      <c r="AB41" s="438"/>
      <c r="AC41" s="436"/>
      <c r="AD41" s="438"/>
      <c r="AE41" s="436"/>
      <c r="AF41" s="438"/>
      <c r="AG41" s="436"/>
      <c r="AH41" s="438"/>
      <c r="AI41" s="300"/>
      <c r="AJ41" s="146"/>
      <c r="AK41" s="723"/>
    </row>
    <row r="42" spans="1:37" ht="15" customHeight="1">
      <c r="A42" s="624"/>
      <c r="B42" s="627"/>
      <c r="C42" s="436">
        <v>3</v>
      </c>
      <c r="D42" s="145">
        <f t="shared" si="0"/>
        <v>1</v>
      </c>
      <c r="E42" s="437"/>
      <c r="F42" s="437"/>
      <c r="G42" s="442"/>
      <c r="H42" s="438"/>
      <c r="I42" s="305">
        <f t="shared" si="4"/>
        <v>108</v>
      </c>
      <c r="J42" s="313">
        <v>3</v>
      </c>
      <c r="K42" s="145">
        <f t="shared" si="1"/>
        <v>72</v>
      </c>
      <c r="L42" s="145">
        <f t="shared" si="2"/>
        <v>12</v>
      </c>
      <c r="M42" s="146">
        <f t="shared" si="3"/>
        <v>60</v>
      </c>
      <c r="N42" s="436">
        <v>6</v>
      </c>
      <c r="O42" s="437"/>
      <c r="P42" s="438">
        <v>6</v>
      </c>
      <c r="Q42" s="436"/>
      <c r="R42" s="438"/>
      <c r="S42" s="436"/>
      <c r="T42" s="438"/>
      <c r="U42" s="436">
        <v>12</v>
      </c>
      <c r="V42" s="438">
        <v>3</v>
      </c>
      <c r="W42" s="436"/>
      <c r="X42" s="438"/>
      <c r="Y42" s="436"/>
      <c r="Z42" s="438"/>
      <c r="AA42" s="436"/>
      <c r="AB42" s="438"/>
      <c r="AC42" s="436"/>
      <c r="AD42" s="438"/>
      <c r="AE42" s="436"/>
      <c r="AF42" s="438"/>
      <c r="AG42" s="436"/>
      <c r="AH42" s="438"/>
      <c r="AI42" s="300"/>
      <c r="AJ42" s="146"/>
      <c r="AK42" s="723"/>
    </row>
    <row r="43" spans="1:37" s="3" customFormat="1" ht="15" customHeight="1">
      <c r="A43" s="479" t="s">
        <v>204</v>
      </c>
      <c r="B43" s="507" t="s">
        <v>121</v>
      </c>
      <c r="C43" s="436"/>
      <c r="D43" s="145">
        <f t="shared" si="0"/>
        <v>0</v>
      </c>
      <c r="E43" s="437">
        <v>4</v>
      </c>
      <c r="F43" s="437"/>
      <c r="G43" s="437"/>
      <c r="H43" s="438"/>
      <c r="I43" s="305">
        <f t="shared" si="4"/>
        <v>108</v>
      </c>
      <c r="J43" s="313">
        <v>3</v>
      </c>
      <c r="K43" s="145">
        <f t="shared" si="1"/>
        <v>108</v>
      </c>
      <c r="L43" s="145">
        <f t="shared" si="2"/>
        <v>10</v>
      </c>
      <c r="M43" s="146">
        <f t="shared" si="3"/>
        <v>98</v>
      </c>
      <c r="N43" s="436">
        <v>4</v>
      </c>
      <c r="O43" s="437"/>
      <c r="P43" s="438">
        <v>6</v>
      </c>
      <c r="Q43" s="436"/>
      <c r="R43" s="438"/>
      <c r="S43" s="436"/>
      <c r="T43" s="438"/>
      <c r="U43" s="436"/>
      <c r="V43" s="438"/>
      <c r="W43" s="436">
        <v>20</v>
      </c>
      <c r="X43" s="438">
        <v>3</v>
      </c>
      <c r="Y43" s="436"/>
      <c r="Z43" s="438"/>
      <c r="AA43" s="436"/>
      <c r="AB43" s="438"/>
      <c r="AC43" s="436"/>
      <c r="AD43" s="438"/>
      <c r="AE43" s="436"/>
      <c r="AF43" s="438"/>
      <c r="AG43" s="436"/>
      <c r="AH43" s="438"/>
      <c r="AI43" s="300"/>
      <c r="AJ43" s="146"/>
      <c r="AK43" s="298" t="s">
        <v>138</v>
      </c>
    </row>
    <row r="44" spans="1:37" s="3" customFormat="1" ht="15" customHeight="1">
      <c r="A44" s="479" t="s">
        <v>205</v>
      </c>
      <c r="B44" s="508" t="s">
        <v>88</v>
      </c>
      <c r="C44" s="436"/>
      <c r="D44" s="145">
        <f t="shared" si="0"/>
        <v>0</v>
      </c>
      <c r="E44" s="437"/>
      <c r="F44" s="437">
        <v>6</v>
      </c>
      <c r="G44" s="437"/>
      <c r="H44" s="438"/>
      <c r="I44" s="305">
        <f t="shared" si="4"/>
        <v>72</v>
      </c>
      <c r="J44" s="313">
        <v>2</v>
      </c>
      <c r="K44" s="145">
        <f t="shared" si="1"/>
        <v>72</v>
      </c>
      <c r="L44" s="145">
        <f t="shared" si="2"/>
        <v>8</v>
      </c>
      <c r="M44" s="146">
        <f t="shared" si="3"/>
        <v>64</v>
      </c>
      <c r="N44" s="436">
        <v>4</v>
      </c>
      <c r="O44" s="437"/>
      <c r="P44" s="438">
        <v>4</v>
      </c>
      <c r="Q44" s="436"/>
      <c r="R44" s="438"/>
      <c r="S44" s="436"/>
      <c r="T44" s="438"/>
      <c r="U44" s="436"/>
      <c r="V44" s="438"/>
      <c r="W44" s="436"/>
      <c r="X44" s="438"/>
      <c r="Y44" s="436"/>
      <c r="Z44" s="438"/>
      <c r="AA44" s="436">
        <v>8</v>
      </c>
      <c r="AB44" s="438">
        <v>2</v>
      </c>
      <c r="AC44" s="436"/>
      <c r="AD44" s="438"/>
      <c r="AE44" s="436"/>
      <c r="AF44" s="438"/>
      <c r="AG44" s="436"/>
      <c r="AH44" s="438"/>
      <c r="AI44" s="300"/>
      <c r="AJ44" s="146"/>
      <c r="AK44" s="298" t="s">
        <v>139</v>
      </c>
    </row>
    <row r="45" spans="1:37" s="3" customFormat="1" ht="18" customHeight="1">
      <c r="A45" s="479" t="s">
        <v>206</v>
      </c>
      <c r="B45" s="509" t="s">
        <v>178</v>
      </c>
      <c r="C45" s="439"/>
      <c r="D45" s="145">
        <f t="shared" si="0"/>
        <v>0</v>
      </c>
      <c r="E45" s="440"/>
      <c r="F45" s="440">
        <v>1</v>
      </c>
      <c r="G45" s="440"/>
      <c r="H45" s="441"/>
      <c r="I45" s="305">
        <f t="shared" si="4"/>
        <v>72</v>
      </c>
      <c r="J45" s="313">
        <v>2</v>
      </c>
      <c r="K45" s="145">
        <f t="shared" si="1"/>
        <v>72</v>
      </c>
      <c r="L45" s="145">
        <f t="shared" si="2"/>
        <v>8</v>
      </c>
      <c r="M45" s="146">
        <f t="shared" si="3"/>
        <v>64</v>
      </c>
      <c r="N45" s="439">
        <v>2</v>
      </c>
      <c r="O45" s="440"/>
      <c r="P45" s="441">
        <v>6</v>
      </c>
      <c r="Q45" s="436">
        <v>8</v>
      </c>
      <c r="R45" s="438">
        <v>2</v>
      </c>
      <c r="S45" s="436"/>
      <c r="T45" s="438"/>
      <c r="U45" s="439"/>
      <c r="V45" s="441"/>
      <c r="W45" s="439"/>
      <c r="X45" s="441"/>
      <c r="Y45" s="439"/>
      <c r="Z45" s="441"/>
      <c r="AA45" s="439"/>
      <c r="AB45" s="441"/>
      <c r="AC45" s="439"/>
      <c r="AD45" s="441"/>
      <c r="AE45" s="439"/>
      <c r="AF45" s="441"/>
      <c r="AG45" s="439"/>
      <c r="AH45" s="441"/>
      <c r="AI45" s="206"/>
      <c r="AJ45" s="207"/>
      <c r="AK45" s="301"/>
    </row>
    <row r="46" spans="1:37" s="3" customFormat="1" ht="15" customHeight="1">
      <c r="A46" s="479" t="s">
        <v>207</v>
      </c>
      <c r="B46" s="507" t="s">
        <v>311</v>
      </c>
      <c r="C46" s="436"/>
      <c r="D46" s="145">
        <f t="shared" si="0"/>
        <v>0</v>
      </c>
      <c r="E46" s="437"/>
      <c r="F46" s="437">
        <v>5</v>
      </c>
      <c r="G46" s="437"/>
      <c r="H46" s="438"/>
      <c r="I46" s="305">
        <f t="shared" si="4"/>
        <v>72</v>
      </c>
      <c r="J46" s="313">
        <v>2</v>
      </c>
      <c r="K46" s="145">
        <f t="shared" si="1"/>
        <v>72</v>
      </c>
      <c r="L46" s="145">
        <f t="shared" si="2"/>
        <v>10</v>
      </c>
      <c r="M46" s="146">
        <f t="shared" si="3"/>
        <v>62</v>
      </c>
      <c r="N46" s="436">
        <v>4</v>
      </c>
      <c r="O46" s="437"/>
      <c r="P46" s="438">
        <v>6</v>
      </c>
      <c r="Q46" s="436"/>
      <c r="R46" s="438"/>
      <c r="S46" s="436"/>
      <c r="T46" s="438"/>
      <c r="U46" s="436"/>
      <c r="V46" s="438"/>
      <c r="W46" s="436"/>
      <c r="X46" s="438"/>
      <c r="Y46" s="436">
        <v>10</v>
      </c>
      <c r="Z46" s="438">
        <v>2</v>
      </c>
      <c r="AA46" s="436"/>
      <c r="AB46" s="438"/>
      <c r="AC46" s="436"/>
      <c r="AD46" s="438"/>
      <c r="AE46" s="436"/>
      <c r="AF46" s="438"/>
      <c r="AG46" s="436"/>
      <c r="AH46" s="438"/>
      <c r="AI46" s="300"/>
      <c r="AJ46" s="146"/>
      <c r="AK46" s="298" t="s">
        <v>140</v>
      </c>
    </row>
    <row r="47" spans="1:37" s="3" customFormat="1" ht="15" customHeight="1">
      <c r="A47" s="479" t="s">
        <v>208</v>
      </c>
      <c r="B47" s="507" t="s">
        <v>90</v>
      </c>
      <c r="C47" s="436"/>
      <c r="D47" s="145">
        <f t="shared" si="0"/>
        <v>0</v>
      </c>
      <c r="E47" s="437"/>
      <c r="F47" s="437">
        <v>4</v>
      </c>
      <c r="G47" s="444"/>
      <c r="H47" s="438"/>
      <c r="I47" s="305">
        <f t="shared" si="4"/>
        <v>72</v>
      </c>
      <c r="J47" s="313">
        <v>2</v>
      </c>
      <c r="K47" s="145">
        <f t="shared" si="1"/>
        <v>72</v>
      </c>
      <c r="L47" s="145">
        <f t="shared" si="2"/>
        <v>10</v>
      </c>
      <c r="M47" s="146">
        <f t="shared" si="3"/>
        <v>62</v>
      </c>
      <c r="N47" s="436">
        <v>4</v>
      </c>
      <c r="O47" s="437"/>
      <c r="P47" s="438">
        <v>6</v>
      </c>
      <c r="Q47" s="436"/>
      <c r="R47" s="438"/>
      <c r="S47" s="436"/>
      <c r="T47" s="438"/>
      <c r="U47" s="436"/>
      <c r="V47" s="438"/>
      <c r="W47" s="436">
        <v>10</v>
      </c>
      <c r="X47" s="438">
        <v>2</v>
      </c>
      <c r="Y47" s="436"/>
      <c r="Z47" s="438"/>
      <c r="AA47" s="436"/>
      <c r="AB47" s="438"/>
      <c r="AC47" s="436"/>
      <c r="AD47" s="438"/>
      <c r="AE47" s="436"/>
      <c r="AF47" s="438"/>
      <c r="AG47" s="436"/>
      <c r="AH47" s="438"/>
      <c r="AI47" s="300"/>
      <c r="AJ47" s="146"/>
      <c r="AK47" s="298" t="s">
        <v>140</v>
      </c>
    </row>
    <row r="48" spans="1:37" s="3" customFormat="1" ht="15" customHeight="1">
      <c r="A48" s="479" t="s">
        <v>209</v>
      </c>
      <c r="B48" s="509" t="s">
        <v>89</v>
      </c>
      <c r="C48" s="436"/>
      <c r="D48" s="145">
        <f t="shared" si="0"/>
        <v>0</v>
      </c>
      <c r="E48" s="437"/>
      <c r="F48" s="437">
        <v>8</v>
      </c>
      <c r="G48" s="437"/>
      <c r="H48" s="438"/>
      <c r="I48" s="305">
        <f t="shared" si="4"/>
        <v>72</v>
      </c>
      <c r="J48" s="313">
        <v>2</v>
      </c>
      <c r="K48" s="145">
        <f t="shared" si="1"/>
        <v>72</v>
      </c>
      <c r="L48" s="145">
        <f t="shared" si="2"/>
        <v>8</v>
      </c>
      <c r="M48" s="146">
        <f t="shared" si="3"/>
        <v>64</v>
      </c>
      <c r="N48" s="436">
        <v>2</v>
      </c>
      <c r="O48" s="437"/>
      <c r="P48" s="438">
        <v>6</v>
      </c>
      <c r="Q48" s="436"/>
      <c r="R48" s="438"/>
      <c r="S48" s="436"/>
      <c r="T48" s="438"/>
      <c r="U48" s="436"/>
      <c r="V48" s="438"/>
      <c r="W48" s="436"/>
      <c r="X48" s="438"/>
      <c r="Y48" s="436"/>
      <c r="Z48" s="438"/>
      <c r="AA48" s="436"/>
      <c r="AB48" s="438"/>
      <c r="AC48" s="436"/>
      <c r="AD48" s="438"/>
      <c r="AE48" s="436">
        <v>8</v>
      </c>
      <c r="AF48" s="438">
        <v>2</v>
      </c>
      <c r="AG48" s="436"/>
      <c r="AH48" s="438"/>
      <c r="AI48" s="300"/>
      <c r="AJ48" s="146"/>
      <c r="AK48" s="298" t="s">
        <v>141</v>
      </c>
    </row>
    <row r="49" spans="1:37" s="3" customFormat="1" ht="15" customHeight="1">
      <c r="A49" s="479" t="s">
        <v>210</v>
      </c>
      <c r="B49" s="547" t="s">
        <v>122</v>
      </c>
      <c r="C49" s="436"/>
      <c r="D49" s="145">
        <f t="shared" si="0"/>
        <v>0</v>
      </c>
      <c r="E49" s="437"/>
      <c r="F49" s="437">
        <v>6</v>
      </c>
      <c r="G49" s="437"/>
      <c r="H49" s="438"/>
      <c r="I49" s="305">
        <f t="shared" si="4"/>
        <v>108</v>
      </c>
      <c r="J49" s="313">
        <v>3</v>
      </c>
      <c r="K49" s="145">
        <f t="shared" si="1"/>
        <v>108</v>
      </c>
      <c r="L49" s="145">
        <f t="shared" si="2"/>
        <v>8</v>
      </c>
      <c r="M49" s="146">
        <f t="shared" si="3"/>
        <v>100</v>
      </c>
      <c r="N49" s="436">
        <v>4</v>
      </c>
      <c r="O49" s="437"/>
      <c r="P49" s="438">
        <v>4</v>
      </c>
      <c r="Q49" s="436"/>
      <c r="R49" s="438"/>
      <c r="S49" s="436"/>
      <c r="T49" s="438"/>
      <c r="U49" s="436"/>
      <c r="V49" s="438"/>
      <c r="W49" s="436"/>
      <c r="X49" s="438"/>
      <c r="Y49" s="436"/>
      <c r="Z49" s="438"/>
      <c r="AA49" s="436">
        <v>8</v>
      </c>
      <c r="AB49" s="438">
        <v>3</v>
      </c>
      <c r="AC49" s="436"/>
      <c r="AD49" s="438"/>
      <c r="AE49" s="436"/>
      <c r="AF49" s="438"/>
      <c r="AG49" s="436"/>
      <c r="AH49" s="438"/>
      <c r="AI49" s="300"/>
      <c r="AJ49" s="146"/>
      <c r="AK49" s="298" t="s">
        <v>142</v>
      </c>
    </row>
    <row r="50" spans="1:37" s="3" customFormat="1" ht="15" customHeight="1">
      <c r="A50" s="479" t="s">
        <v>211</v>
      </c>
      <c r="B50" s="548" t="s">
        <v>123</v>
      </c>
      <c r="C50" s="436"/>
      <c r="D50" s="145">
        <f t="shared" si="0"/>
        <v>0</v>
      </c>
      <c r="E50" s="437"/>
      <c r="F50" s="437">
        <v>1</v>
      </c>
      <c r="G50" s="442"/>
      <c r="H50" s="438"/>
      <c r="I50" s="305">
        <f t="shared" si="4"/>
        <v>108</v>
      </c>
      <c r="J50" s="313">
        <v>3</v>
      </c>
      <c r="K50" s="145">
        <f t="shared" si="1"/>
        <v>108</v>
      </c>
      <c r="L50" s="145">
        <f t="shared" si="2"/>
        <v>8</v>
      </c>
      <c r="M50" s="146">
        <f t="shared" si="3"/>
        <v>100</v>
      </c>
      <c r="N50" s="436">
        <v>4</v>
      </c>
      <c r="O50" s="437"/>
      <c r="P50" s="438">
        <v>4</v>
      </c>
      <c r="Q50" s="436">
        <v>8</v>
      </c>
      <c r="R50" s="438">
        <v>3</v>
      </c>
      <c r="S50" s="436"/>
      <c r="T50" s="438"/>
      <c r="U50" s="436"/>
      <c r="V50" s="438"/>
      <c r="W50" s="436"/>
      <c r="X50" s="438"/>
      <c r="Y50" s="436"/>
      <c r="Z50" s="438"/>
      <c r="AA50" s="436"/>
      <c r="AB50" s="438"/>
      <c r="AC50" s="436"/>
      <c r="AD50" s="438"/>
      <c r="AE50" s="436"/>
      <c r="AF50" s="438"/>
      <c r="AG50" s="436"/>
      <c r="AH50" s="438"/>
      <c r="AI50" s="300"/>
      <c r="AJ50" s="146"/>
      <c r="AK50" s="298" t="s">
        <v>139</v>
      </c>
    </row>
    <row r="51" spans="1:37" s="3" customFormat="1" ht="15" customHeight="1">
      <c r="A51" s="479" t="s">
        <v>212</v>
      </c>
      <c r="B51" s="546" t="s">
        <v>130</v>
      </c>
      <c r="C51" s="436"/>
      <c r="D51" s="145">
        <f t="shared" si="0"/>
        <v>0</v>
      </c>
      <c r="E51" s="437"/>
      <c r="F51" s="437">
        <v>5</v>
      </c>
      <c r="G51" s="437"/>
      <c r="H51" s="438"/>
      <c r="I51" s="305">
        <f t="shared" si="4"/>
        <v>72</v>
      </c>
      <c r="J51" s="313">
        <v>2</v>
      </c>
      <c r="K51" s="145">
        <f t="shared" si="1"/>
        <v>72</v>
      </c>
      <c r="L51" s="145">
        <f t="shared" si="2"/>
        <v>6</v>
      </c>
      <c r="M51" s="146">
        <f t="shared" si="3"/>
        <v>66</v>
      </c>
      <c r="N51" s="436">
        <v>2</v>
      </c>
      <c r="O51" s="437"/>
      <c r="P51" s="438">
        <v>4</v>
      </c>
      <c r="Q51" s="436"/>
      <c r="R51" s="438"/>
      <c r="S51" s="436"/>
      <c r="T51" s="438"/>
      <c r="U51" s="436"/>
      <c r="V51" s="438"/>
      <c r="W51" s="436"/>
      <c r="X51" s="438"/>
      <c r="Y51" s="436">
        <v>6</v>
      </c>
      <c r="Z51" s="438">
        <v>2</v>
      </c>
      <c r="AA51" s="436"/>
      <c r="AB51" s="438"/>
      <c r="AC51" s="436"/>
      <c r="AD51" s="438"/>
      <c r="AE51" s="436"/>
      <c r="AF51" s="438"/>
      <c r="AG51" s="436"/>
      <c r="AH51" s="438"/>
      <c r="AI51" s="300"/>
      <c r="AJ51" s="146"/>
      <c r="AK51" s="298" t="s">
        <v>143</v>
      </c>
    </row>
    <row r="52" spans="1:37" s="3" customFormat="1" ht="15" customHeight="1">
      <c r="A52" s="671" t="s">
        <v>213</v>
      </c>
      <c r="B52" s="628" t="s">
        <v>239</v>
      </c>
      <c r="C52" s="436"/>
      <c r="D52" s="145">
        <f t="shared" si="0"/>
        <v>0</v>
      </c>
      <c r="E52" s="437">
        <v>4</v>
      </c>
      <c r="F52" s="437"/>
      <c r="G52" s="437"/>
      <c r="H52" s="438"/>
      <c r="I52" s="305">
        <f t="shared" si="4"/>
        <v>180</v>
      </c>
      <c r="J52" s="313">
        <v>5</v>
      </c>
      <c r="K52" s="145">
        <f t="shared" si="1"/>
        <v>180</v>
      </c>
      <c r="L52" s="145">
        <f t="shared" si="2"/>
        <v>20</v>
      </c>
      <c r="M52" s="146">
        <f t="shared" si="3"/>
        <v>160</v>
      </c>
      <c r="N52" s="436">
        <v>10</v>
      </c>
      <c r="O52" s="437"/>
      <c r="P52" s="438">
        <v>10</v>
      </c>
      <c r="Q52" s="436"/>
      <c r="R52" s="438"/>
      <c r="S52" s="436"/>
      <c r="T52" s="438"/>
      <c r="U52" s="436"/>
      <c r="V52" s="438"/>
      <c r="W52" s="436">
        <v>20</v>
      </c>
      <c r="X52" s="438">
        <v>5</v>
      </c>
      <c r="Y52" s="436"/>
      <c r="Z52" s="438"/>
      <c r="AA52" s="436"/>
      <c r="AB52" s="438"/>
      <c r="AC52" s="436"/>
      <c r="AD52" s="438"/>
      <c r="AE52" s="436"/>
      <c r="AF52" s="438"/>
      <c r="AG52" s="436"/>
      <c r="AH52" s="438"/>
      <c r="AI52" s="300"/>
      <c r="AJ52" s="146"/>
      <c r="AK52" s="724" t="s">
        <v>183</v>
      </c>
    </row>
    <row r="53" spans="1:37" ht="15" customHeight="1">
      <c r="A53" s="672"/>
      <c r="B53" s="629"/>
      <c r="C53" s="436">
        <v>5</v>
      </c>
      <c r="D53" s="145">
        <f t="shared" si="0"/>
        <v>1</v>
      </c>
      <c r="E53" s="437"/>
      <c r="F53" s="437"/>
      <c r="G53" s="437"/>
      <c r="H53" s="438"/>
      <c r="I53" s="305">
        <f t="shared" si="4"/>
        <v>144</v>
      </c>
      <c r="J53" s="145">
        <v>4</v>
      </c>
      <c r="K53" s="145">
        <f t="shared" si="1"/>
        <v>108</v>
      </c>
      <c r="L53" s="145">
        <f t="shared" si="2"/>
        <v>20</v>
      </c>
      <c r="M53" s="146">
        <f t="shared" si="3"/>
        <v>88</v>
      </c>
      <c r="N53" s="436">
        <v>10</v>
      </c>
      <c r="O53" s="437"/>
      <c r="P53" s="438">
        <v>10</v>
      </c>
      <c r="Q53" s="436"/>
      <c r="R53" s="438"/>
      <c r="S53" s="436"/>
      <c r="T53" s="438"/>
      <c r="U53" s="436"/>
      <c r="V53" s="438"/>
      <c r="W53" s="436"/>
      <c r="X53" s="438"/>
      <c r="Y53" s="436">
        <v>20</v>
      </c>
      <c r="Z53" s="438">
        <v>4</v>
      </c>
      <c r="AA53" s="436"/>
      <c r="AB53" s="438"/>
      <c r="AC53" s="436"/>
      <c r="AD53" s="438"/>
      <c r="AE53" s="436"/>
      <c r="AF53" s="438"/>
      <c r="AG53" s="436"/>
      <c r="AH53" s="438"/>
      <c r="AI53" s="300"/>
      <c r="AJ53" s="146"/>
      <c r="AK53" s="724"/>
    </row>
    <row r="54" spans="1:37" ht="16.5" customHeight="1">
      <c r="A54" s="534" t="s">
        <v>214</v>
      </c>
      <c r="B54" s="15" t="s">
        <v>240</v>
      </c>
      <c r="C54" s="436">
        <v>1</v>
      </c>
      <c r="D54" s="145">
        <f t="shared" si="0"/>
        <v>1</v>
      </c>
      <c r="E54" s="437"/>
      <c r="F54" s="437"/>
      <c r="G54" s="437"/>
      <c r="H54" s="445"/>
      <c r="I54" s="305">
        <f t="shared" si="4"/>
        <v>180</v>
      </c>
      <c r="J54" s="145">
        <v>5</v>
      </c>
      <c r="K54" s="145">
        <f t="shared" si="1"/>
        <v>144</v>
      </c>
      <c r="L54" s="145">
        <f t="shared" si="2"/>
        <v>24</v>
      </c>
      <c r="M54" s="146">
        <f t="shared" si="3"/>
        <v>120</v>
      </c>
      <c r="N54" s="436">
        <v>10</v>
      </c>
      <c r="O54" s="437"/>
      <c r="P54" s="438">
        <v>14</v>
      </c>
      <c r="Q54" s="436">
        <v>24</v>
      </c>
      <c r="R54" s="438">
        <v>5</v>
      </c>
      <c r="S54" s="436"/>
      <c r="T54" s="438"/>
      <c r="U54" s="436"/>
      <c r="V54" s="438"/>
      <c r="W54" s="436"/>
      <c r="X54" s="438"/>
      <c r="Y54" s="436"/>
      <c r="Z54" s="438"/>
      <c r="AA54" s="436"/>
      <c r="AB54" s="438"/>
      <c r="AC54" s="436"/>
      <c r="AD54" s="438"/>
      <c r="AE54" s="436"/>
      <c r="AF54" s="438"/>
      <c r="AG54" s="436"/>
      <c r="AH54" s="438"/>
      <c r="AI54" s="300"/>
      <c r="AJ54" s="146"/>
      <c r="AK54" s="723" t="s">
        <v>184</v>
      </c>
    </row>
    <row r="55" spans="1:37" s="31" customFormat="1" ht="16.5" customHeight="1">
      <c r="A55" s="612" t="s">
        <v>215</v>
      </c>
      <c r="B55" s="653" t="s">
        <v>241</v>
      </c>
      <c r="C55" s="436">
        <v>3</v>
      </c>
      <c r="D55" s="145">
        <f t="shared" si="0"/>
        <v>1</v>
      </c>
      <c r="E55" s="437"/>
      <c r="F55" s="437"/>
      <c r="G55" s="437"/>
      <c r="H55" s="445"/>
      <c r="I55" s="305">
        <f t="shared" si="4"/>
        <v>180</v>
      </c>
      <c r="J55" s="145">
        <v>5</v>
      </c>
      <c r="K55" s="145">
        <f t="shared" si="1"/>
        <v>144</v>
      </c>
      <c r="L55" s="145">
        <f t="shared" si="2"/>
        <v>20</v>
      </c>
      <c r="M55" s="146">
        <f t="shared" si="3"/>
        <v>124</v>
      </c>
      <c r="N55" s="436">
        <v>10</v>
      </c>
      <c r="O55" s="437"/>
      <c r="P55" s="438">
        <v>10</v>
      </c>
      <c r="Q55" s="436"/>
      <c r="R55" s="438"/>
      <c r="S55" s="436"/>
      <c r="T55" s="438"/>
      <c r="U55" s="436">
        <v>20</v>
      </c>
      <c r="V55" s="438">
        <v>5</v>
      </c>
      <c r="W55" s="436"/>
      <c r="X55" s="438"/>
      <c r="Y55" s="436"/>
      <c r="Z55" s="438"/>
      <c r="AA55" s="436"/>
      <c r="AB55" s="438"/>
      <c r="AC55" s="436"/>
      <c r="AD55" s="438"/>
      <c r="AE55" s="436"/>
      <c r="AF55" s="438"/>
      <c r="AG55" s="436"/>
      <c r="AH55" s="438"/>
      <c r="AI55" s="300"/>
      <c r="AJ55" s="146"/>
      <c r="AK55" s="723"/>
    </row>
    <row r="56" spans="1:37" ht="15" customHeight="1">
      <c r="A56" s="656"/>
      <c r="B56" s="654"/>
      <c r="C56" s="436">
        <v>4</v>
      </c>
      <c r="D56" s="145">
        <f t="shared" si="0"/>
        <v>1</v>
      </c>
      <c r="E56" s="437"/>
      <c r="F56" s="437"/>
      <c r="G56" s="442"/>
      <c r="H56" s="438"/>
      <c r="I56" s="305">
        <f t="shared" si="4"/>
        <v>180</v>
      </c>
      <c r="J56" s="145">
        <v>5</v>
      </c>
      <c r="K56" s="145">
        <f t="shared" si="1"/>
        <v>144</v>
      </c>
      <c r="L56" s="145">
        <f t="shared" si="2"/>
        <v>20</v>
      </c>
      <c r="M56" s="146">
        <f t="shared" si="3"/>
        <v>124</v>
      </c>
      <c r="N56" s="436">
        <v>10</v>
      </c>
      <c r="O56" s="437"/>
      <c r="P56" s="438">
        <v>10</v>
      </c>
      <c r="Q56" s="436"/>
      <c r="R56" s="438"/>
      <c r="S56" s="436"/>
      <c r="T56" s="438"/>
      <c r="U56" s="436"/>
      <c r="V56" s="438"/>
      <c r="W56" s="436">
        <v>20</v>
      </c>
      <c r="X56" s="438">
        <v>5</v>
      </c>
      <c r="Y56" s="436"/>
      <c r="Z56" s="438"/>
      <c r="AA56" s="436"/>
      <c r="AB56" s="438"/>
      <c r="AC56" s="436"/>
      <c r="AD56" s="438"/>
      <c r="AE56" s="436"/>
      <c r="AF56" s="438"/>
      <c r="AG56" s="436"/>
      <c r="AH56" s="438"/>
      <c r="AI56" s="300"/>
      <c r="AJ56" s="146"/>
      <c r="AK56" s="540" t="s">
        <v>144</v>
      </c>
    </row>
    <row r="57" spans="1:37" ht="15" customHeight="1">
      <c r="A57" s="613"/>
      <c r="B57" s="655"/>
      <c r="C57" s="436">
        <v>5</v>
      </c>
      <c r="D57" s="145">
        <f t="shared" si="0"/>
        <v>1</v>
      </c>
      <c r="E57" s="437"/>
      <c r="F57" s="437"/>
      <c r="G57" s="437">
        <v>5</v>
      </c>
      <c r="H57" s="438"/>
      <c r="I57" s="305">
        <f t="shared" si="4"/>
        <v>144</v>
      </c>
      <c r="J57" s="145">
        <v>4</v>
      </c>
      <c r="K57" s="145">
        <f t="shared" si="1"/>
        <v>108</v>
      </c>
      <c r="L57" s="145">
        <f t="shared" si="2"/>
        <v>20</v>
      </c>
      <c r="M57" s="146">
        <f t="shared" si="3"/>
        <v>88</v>
      </c>
      <c r="N57" s="436">
        <v>10</v>
      </c>
      <c r="O57" s="437"/>
      <c r="P57" s="438">
        <v>10</v>
      </c>
      <c r="Q57" s="436"/>
      <c r="R57" s="438"/>
      <c r="S57" s="436"/>
      <c r="T57" s="438"/>
      <c r="U57" s="436"/>
      <c r="V57" s="438"/>
      <c r="W57" s="436"/>
      <c r="X57" s="438"/>
      <c r="Y57" s="436">
        <v>20</v>
      </c>
      <c r="Z57" s="438">
        <v>4</v>
      </c>
      <c r="AA57" s="436"/>
      <c r="AB57" s="438"/>
      <c r="AC57" s="436"/>
      <c r="AD57" s="438"/>
      <c r="AE57" s="436"/>
      <c r="AF57" s="438"/>
      <c r="AG57" s="436"/>
      <c r="AH57" s="438"/>
      <c r="AI57" s="300"/>
      <c r="AJ57" s="146"/>
      <c r="AK57" s="541"/>
    </row>
    <row r="58" spans="1:37" ht="15" customHeight="1">
      <c r="A58" s="530" t="s">
        <v>216</v>
      </c>
      <c r="B58" t="s">
        <v>244</v>
      </c>
      <c r="C58" s="436">
        <v>6</v>
      </c>
      <c r="D58" s="145">
        <f t="shared" si="0"/>
        <v>1</v>
      </c>
      <c r="E58" s="437"/>
      <c r="F58" s="437"/>
      <c r="G58" s="442"/>
      <c r="H58" s="438"/>
      <c r="I58" s="305">
        <f t="shared" si="4"/>
        <v>144</v>
      </c>
      <c r="J58" s="145">
        <v>4</v>
      </c>
      <c r="K58" s="145">
        <f t="shared" si="1"/>
        <v>108</v>
      </c>
      <c r="L58" s="145">
        <f t="shared" si="2"/>
        <v>12</v>
      </c>
      <c r="M58" s="146">
        <f t="shared" si="3"/>
        <v>96</v>
      </c>
      <c r="N58" s="436">
        <v>4</v>
      </c>
      <c r="O58" s="437"/>
      <c r="P58" s="438">
        <v>8</v>
      </c>
      <c r="Q58" s="436"/>
      <c r="R58" s="438"/>
      <c r="S58" s="436"/>
      <c r="T58" s="438"/>
      <c r="U58" s="436"/>
      <c r="V58" s="438"/>
      <c r="W58" s="436"/>
      <c r="X58" s="438"/>
      <c r="Y58" s="436"/>
      <c r="Z58" s="438"/>
      <c r="AA58" s="436">
        <v>12</v>
      </c>
      <c r="AB58" s="438">
        <v>4</v>
      </c>
      <c r="AC58" s="436"/>
      <c r="AD58" s="438"/>
      <c r="AE58" s="436"/>
      <c r="AF58" s="438"/>
      <c r="AG58" s="436"/>
      <c r="AH58" s="438"/>
      <c r="AI58" s="300"/>
      <c r="AJ58" s="146"/>
      <c r="AK58" s="542"/>
    </row>
    <row r="59" spans="1:37" ht="17.25" customHeight="1">
      <c r="A59" s="530" t="s">
        <v>217</v>
      </c>
      <c r="B59" s="544" t="s">
        <v>281</v>
      </c>
      <c r="C59" s="439"/>
      <c r="D59" s="145"/>
      <c r="E59" s="536">
        <v>6</v>
      </c>
      <c r="F59" s="536"/>
      <c r="G59" s="442"/>
      <c r="H59" s="441"/>
      <c r="I59" s="305">
        <f t="shared" si="4"/>
        <v>144</v>
      </c>
      <c r="J59" s="313">
        <v>4</v>
      </c>
      <c r="K59" s="145">
        <f t="shared" si="1"/>
        <v>144</v>
      </c>
      <c r="L59" s="145">
        <f t="shared" si="2"/>
        <v>12</v>
      </c>
      <c r="M59" s="146">
        <f t="shared" si="3"/>
        <v>132</v>
      </c>
      <c r="N59" s="439">
        <v>4</v>
      </c>
      <c r="O59" s="536"/>
      <c r="P59" s="441">
        <v>8</v>
      </c>
      <c r="Q59" s="436"/>
      <c r="R59" s="438"/>
      <c r="S59" s="436"/>
      <c r="T59" s="438"/>
      <c r="U59" s="439"/>
      <c r="V59" s="441"/>
      <c r="W59" s="439"/>
      <c r="X59" s="441"/>
      <c r="Y59" s="439"/>
      <c r="Z59" s="441"/>
      <c r="AA59" s="439">
        <v>12</v>
      </c>
      <c r="AB59" s="441">
        <v>4</v>
      </c>
      <c r="AC59" s="439"/>
      <c r="AD59" s="441"/>
      <c r="AE59" s="439"/>
      <c r="AF59" s="441"/>
      <c r="AG59" s="439"/>
      <c r="AH59" s="441"/>
      <c r="AI59" s="153"/>
      <c r="AJ59" s="155"/>
      <c r="AK59" s="297" t="s">
        <v>145</v>
      </c>
    </row>
    <row r="60" spans="1:37" ht="18.75" customHeight="1">
      <c r="A60" s="530" t="s">
        <v>218</v>
      </c>
      <c r="B60" s="545" t="s">
        <v>246</v>
      </c>
      <c r="C60" s="436">
        <v>2</v>
      </c>
      <c r="D60" s="145">
        <f t="shared" si="0"/>
        <v>1</v>
      </c>
      <c r="E60" s="437"/>
      <c r="F60" s="437"/>
      <c r="G60" s="442"/>
      <c r="H60" s="438"/>
      <c r="I60" s="305">
        <f t="shared" si="4"/>
        <v>144</v>
      </c>
      <c r="J60" s="145">
        <v>4</v>
      </c>
      <c r="K60" s="145">
        <f t="shared" si="1"/>
        <v>108</v>
      </c>
      <c r="L60" s="145">
        <f t="shared" si="2"/>
        <v>24</v>
      </c>
      <c r="M60" s="146">
        <f t="shared" si="3"/>
        <v>84</v>
      </c>
      <c r="N60" s="436">
        <v>10</v>
      </c>
      <c r="O60" s="437"/>
      <c r="P60" s="438">
        <v>14</v>
      </c>
      <c r="Q60" s="436"/>
      <c r="R60" s="438"/>
      <c r="S60" s="436">
        <v>24</v>
      </c>
      <c r="T60" s="438">
        <v>4</v>
      </c>
      <c r="U60" s="436"/>
      <c r="V60" s="438"/>
      <c r="W60" s="436"/>
      <c r="X60" s="438"/>
      <c r="Y60" s="436"/>
      <c r="Z60" s="438"/>
      <c r="AA60" s="436"/>
      <c r="AB60" s="438"/>
      <c r="AC60" s="436"/>
      <c r="AD60" s="438"/>
      <c r="AE60" s="436"/>
      <c r="AF60" s="438"/>
      <c r="AG60" s="436"/>
      <c r="AH60" s="438"/>
      <c r="AI60" s="300"/>
      <c r="AJ60" s="146"/>
      <c r="AK60" s="539" t="s">
        <v>172</v>
      </c>
    </row>
    <row r="61" spans="1:37" ht="15" customHeight="1">
      <c r="A61" s="530" t="s">
        <v>219</v>
      </c>
      <c r="B61" s="545" t="s">
        <v>268</v>
      </c>
      <c r="C61" s="436">
        <v>3</v>
      </c>
      <c r="D61" s="145">
        <f t="shared" si="0"/>
        <v>1</v>
      </c>
      <c r="E61" s="437"/>
      <c r="F61" s="437"/>
      <c r="G61" s="442"/>
      <c r="H61" s="438"/>
      <c r="I61" s="305">
        <f t="shared" si="4"/>
        <v>144</v>
      </c>
      <c r="J61" s="145">
        <v>4</v>
      </c>
      <c r="K61" s="145">
        <f t="shared" si="1"/>
        <v>108</v>
      </c>
      <c r="L61" s="145">
        <f t="shared" si="2"/>
        <v>12</v>
      </c>
      <c r="M61" s="146">
        <f t="shared" si="3"/>
        <v>96</v>
      </c>
      <c r="N61" s="436">
        <v>4</v>
      </c>
      <c r="O61" s="437"/>
      <c r="P61" s="438">
        <v>8</v>
      </c>
      <c r="Q61" s="436"/>
      <c r="R61" s="438"/>
      <c r="S61" s="436"/>
      <c r="T61" s="438"/>
      <c r="U61" s="436">
        <v>12</v>
      </c>
      <c r="V61" s="438">
        <v>4</v>
      </c>
      <c r="W61" s="436"/>
      <c r="X61" s="438"/>
      <c r="Y61" s="436"/>
      <c r="Z61" s="438"/>
      <c r="AA61" s="436"/>
      <c r="AB61" s="438"/>
      <c r="AC61" s="436"/>
      <c r="AD61" s="438"/>
      <c r="AE61" s="436"/>
      <c r="AF61" s="438"/>
      <c r="AG61" s="436"/>
      <c r="AH61" s="438"/>
      <c r="AI61" s="300"/>
      <c r="AJ61" s="146"/>
      <c r="AK61" s="539"/>
    </row>
    <row r="62" spans="1:37" ht="15" customHeight="1">
      <c r="A62" s="530" t="s">
        <v>220</v>
      </c>
      <c r="B62" s="549" t="s">
        <v>247</v>
      </c>
      <c r="C62" s="436"/>
      <c r="D62" s="145">
        <f t="shared" si="0"/>
        <v>0</v>
      </c>
      <c r="E62" s="437"/>
      <c r="F62" s="437">
        <v>5</v>
      </c>
      <c r="G62" s="442"/>
      <c r="H62" s="438"/>
      <c r="I62" s="305">
        <f t="shared" si="4"/>
        <v>108</v>
      </c>
      <c r="J62" s="145">
        <v>3</v>
      </c>
      <c r="K62" s="145">
        <f t="shared" si="1"/>
        <v>108</v>
      </c>
      <c r="L62" s="145">
        <f t="shared" si="2"/>
        <v>12</v>
      </c>
      <c r="M62" s="146">
        <f t="shared" si="3"/>
        <v>96</v>
      </c>
      <c r="N62" s="439">
        <v>4</v>
      </c>
      <c r="O62" s="536"/>
      <c r="P62" s="441">
        <v>8</v>
      </c>
      <c r="Q62" s="436"/>
      <c r="R62" s="438"/>
      <c r="S62" s="436"/>
      <c r="T62" s="438"/>
      <c r="U62" s="436"/>
      <c r="V62" s="438"/>
      <c r="W62" s="436"/>
      <c r="X62" s="438"/>
      <c r="Y62" s="436">
        <v>12</v>
      </c>
      <c r="Z62" s="438">
        <v>3</v>
      </c>
      <c r="AA62" s="436"/>
      <c r="AB62" s="438"/>
      <c r="AC62" s="436"/>
      <c r="AD62" s="438"/>
      <c r="AE62" s="436"/>
      <c r="AF62" s="438"/>
      <c r="AG62" s="436"/>
      <c r="AH62" s="438"/>
      <c r="AI62" s="300"/>
      <c r="AJ62" s="146"/>
      <c r="AK62" s="539"/>
    </row>
    <row r="63" spans="1:37" s="326" customFormat="1" ht="18.75" customHeight="1">
      <c r="A63" s="530" t="s">
        <v>221</v>
      </c>
      <c r="B63" s="510" t="s">
        <v>248</v>
      </c>
      <c r="C63" s="436">
        <v>3</v>
      </c>
      <c r="D63" s="145">
        <f t="shared" si="0"/>
        <v>1</v>
      </c>
      <c r="E63" s="437"/>
      <c r="F63" s="437"/>
      <c r="G63" s="442"/>
      <c r="H63" s="438"/>
      <c r="I63" s="305">
        <f t="shared" si="4"/>
        <v>108</v>
      </c>
      <c r="J63" s="145">
        <v>3</v>
      </c>
      <c r="K63" s="145">
        <f t="shared" si="1"/>
        <v>72</v>
      </c>
      <c r="L63" s="145">
        <f t="shared" si="2"/>
        <v>12</v>
      </c>
      <c r="M63" s="146">
        <f t="shared" si="3"/>
        <v>60</v>
      </c>
      <c r="N63" s="439">
        <v>4</v>
      </c>
      <c r="O63" s="536"/>
      <c r="P63" s="441">
        <v>8</v>
      </c>
      <c r="Q63" s="436"/>
      <c r="R63" s="438"/>
      <c r="S63" s="436"/>
      <c r="T63" s="438"/>
      <c r="U63" s="436">
        <v>12</v>
      </c>
      <c r="V63" s="438">
        <v>3</v>
      </c>
      <c r="W63" s="436"/>
      <c r="X63" s="438"/>
      <c r="Y63" s="436"/>
      <c r="Z63" s="438"/>
      <c r="AA63" s="436"/>
      <c r="AB63" s="438"/>
      <c r="AC63" s="436"/>
      <c r="AD63" s="438"/>
      <c r="AE63" s="436"/>
      <c r="AF63" s="438"/>
      <c r="AG63" s="436"/>
      <c r="AH63" s="438"/>
      <c r="AI63" s="300"/>
      <c r="AJ63" s="146"/>
      <c r="AK63" s="325" t="s">
        <v>171</v>
      </c>
    </row>
    <row r="64" spans="1:37" ht="17.25" customHeight="1">
      <c r="A64" s="530" t="s">
        <v>237</v>
      </c>
      <c r="B64" s="510" t="s">
        <v>249</v>
      </c>
      <c r="C64" s="436"/>
      <c r="D64" s="145"/>
      <c r="E64" s="437">
        <v>5</v>
      </c>
      <c r="F64" s="437"/>
      <c r="G64" s="437"/>
      <c r="H64" s="438"/>
      <c r="I64" s="305">
        <f t="shared" si="4"/>
        <v>144</v>
      </c>
      <c r="J64" s="145">
        <v>4</v>
      </c>
      <c r="K64" s="145">
        <f t="shared" si="1"/>
        <v>144</v>
      </c>
      <c r="L64" s="145">
        <f t="shared" si="2"/>
        <v>12</v>
      </c>
      <c r="M64" s="146">
        <f t="shared" si="3"/>
        <v>132</v>
      </c>
      <c r="N64" s="436">
        <v>4</v>
      </c>
      <c r="O64" s="437"/>
      <c r="P64" s="438">
        <v>8</v>
      </c>
      <c r="Q64" s="436"/>
      <c r="R64" s="438"/>
      <c r="S64" s="436"/>
      <c r="T64" s="438"/>
      <c r="U64" s="436"/>
      <c r="V64" s="438"/>
      <c r="W64" s="436"/>
      <c r="X64" s="438"/>
      <c r="Y64" s="436">
        <v>12</v>
      </c>
      <c r="Z64" s="438">
        <v>4</v>
      </c>
      <c r="AA64" s="436"/>
      <c r="AB64" s="438"/>
      <c r="AC64" s="436"/>
      <c r="AD64" s="438"/>
      <c r="AE64" s="436"/>
      <c r="AF64" s="438"/>
      <c r="AG64" s="436"/>
      <c r="AH64" s="438"/>
      <c r="AI64" s="300"/>
      <c r="AJ64" s="146"/>
      <c r="AK64" s="297" t="s">
        <v>173</v>
      </c>
    </row>
    <row r="65" spans="1:37" ht="17.25" customHeight="1">
      <c r="A65" s="530" t="s">
        <v>242</v>
      </c>
      <c r="B65" s="535" t="s">
        <v>250</v>
      </c>
      <c r="C65" s="436"/>
      <c r="D65" s="145">
        <f t="shared" si="0"/>
        <v>0</v>
      </c>
      <c r="E65" s="437"/>
      <c r="F65" s="437">
        <v>7</v>
      </c>
      <c r="G65" s="437"/>
      <c r="H65" s="438"/>
      <c r="I65" s="305">
        <f t="shared" si="4"/>
        <v>108</v>
      </c>
      <c r="J65" s="145">
        <v>3</v>
      </c>
      <c r="K65" s="145">
        <f t="shared" si="1"/>
        <v>108</v>
      </c>
      <c r="L65" s="145">
        <f t="shared" si="2"/>
        <v>12</v>
      </c>
      <c r="M65" s="146">
        <f t="shared" si="3"/>
        <v>96</v>
      </c>
      <c r="N65" s="436">
        <v>4</v>
      </c>
      <c r="O65" s="437"/>
      <c r="P65" s="438">
        <v>8</v>
      </c>
      <c r="Q65" s="436"/>
      <c r="R65" s="438"/>
      <c r="S65" s="436"/>
      <c r="T65" s="438"/>
      <c r="U65" s="436"/>
      <c r="V65" s="438"/>
      <c r="W65" s="436"/>
      <c r="X65" s="438"/>
      <c r="Y65" s="436"/>
      <c r="Z65" s="438"/>
      <c r="AA65" s="436"/>
      <c r="AB65" s="438"/>
      <c r="AC65" s="436">
        <v>12</v>
      </c>
      <c r="AD65" s="438">
        <v>3</v>
      </c>
      <c r="AE65" s="436"/>
      <c r="AF65" s="438"/>
      <c r="AG65" s="436"/>
      <c r="AH65" s="438"/>
      <c r="AI65" s="300"/>
      <c r="AJ65" s="146"/>
      <c r="AK65" s="297" t="s">
        <v>174</v>
      </c>
    </row>
    <row r="66" spans="1:37" ht="17.25" customHeight="1">
      <c r="A66" s="530" t="s">
        <v>243</v>
      </c>
      <c r="B66" s="538" t="s">
        <v>257</v>
      </c>
      <c r="C66" s="439"/>
      <c r="D66" s="145">
        <f t="shared" si="0"/>
        <v>0</v>
      </c>
      <c r="E66" s="536"/>
      <c r="F66" s="536">
        <v>7</v>
      </c>
      <c r="G66" s="536"/>
      <c r="H66" s="441"/>
      <c r="I66" s="305">
        <f t="shared" si="4"/>
        <v>108</v>
      </c>
      <c r="J66" s="145">
        <v>3</v>
      </c>
      <c r="K66" s="145">
        <f t="shared" si="1"/>
        <v>108</v>
      </c>
      <c r="L66" s="145">
        <f t="shared" si="2"/>
        <v>10</v>
      </c>
      <c r="M66" s="146">
        <f t="shared" si="3"/>
        <v>98</v>
      </c>
      <c r="N66" s="439">
        <v>4</v>
      </c>
      <c r="O66" s="536"/>
      <c r="P66" s="441">
        <v>6</v>
      </c>
      <c r="Q66" s="439"/>
      <c r="R66" s="441"/>
      <c r="S66" s="439"/>
      <c r="T66" s="441"/>
      <c r="U66" s="439"/>
      <c r="V66" s="441"/>
      <c r="W66" s="439"/>
      <c r="X66" s="441"/>
      <c r="Y66" s="439"/>
      <c r="Z66" s="441"/>
      <c r="AA66" s="439"/>
      <c r="AB66" s="441"/>
      <c r="AC66" s="439">
        <v>10</v>
      </c>
      <c r="AD66" s="441">
        <v>3</v>
      </c>
      <c r="AE66" s="439"/>
      <c r="AF66" s="441"/>
      <c r="AG66" s="439"/>
      <c r="AH66" s="441"/>
      <c r="AI66" s="153"/>
      <c r="AJ66" s="155"/>
      <c r="AK66" s="550"/>
    </row>
    <row r="67" spans="1:37" ht="17.25" customHeight="1">
      <c r="A67" s="530" t="s">
        <v>245</v>
      </c>
      <c r="B67" s="538" t="s">
        <v>256</v>
      </c>
      <c r="C67" s="439"/>
      <c r="D67" s="145">
        <f t="shared" si="0"/>
        <v>0</v>
      </c>
      <c r="E67" s="536"/>
      <c r="F67" s="536">
        <v>7</v>
      </c>
      <c r="G67" s="536"/>
      <c r="H67" s="441"/>
      <c r="I67" s="305">
        <f t="shared" si="4"/>
        <v>108</v>
      </c>
      <c r="J67" s="145">
        <v>3</v>
      </c>
      <c r="K67" s="145">
        <f t="shared" si="1"/>
        <v>108</v>
      </c>
      <c r="L67" s="145">
        <f t="shared" si="2"/>
        <v>10</v>
      </c>
      <c r="M67" s="146">
        <f t="shared" si="3"/>
        <v>98</v>
      </c>
      <c r="N67" s="439">
        <v>4</v>
      </c>
      <c r="O67" s="536"/>
      <c r="P67" s="441">
        <v>6</v>
      </c>
      <c r="Q67" s="439"/>
      <c r="R67" s="441"/>
      <c r="S67" s="439"/>
      <c r="T67" s="441"/>
      <c r="U67" s="439"/>
      <c r="V67" s="441"/>
      <c r="W67" s="439"/>
      <c r="X67" s="441"/>
      <c r="Y67" s="439"/>
      <c r="Z67" s="441"/>
      <c r="AA67" s="439"/>
      <c r="AB67" s="441"/>
      <c r="AC67" s="439">
        <v>10</v>
      </c>
      <c r="AD67" s="441">
        <v>3</v>
      </c>
      <c r="AE67" s="439"/>
      <c r="AF67" s="441"/>
      <c r="AG67" s="439"/>
      <c r="AH67" s="441"/>
      <c r="AI67" s="153"/>
      <c r="AJ67" s="155"/>
      <c r="AK67" s="550"/>
    </row>
    <row r="68" spans="1:37" ht="17.25" customHeight="1">
      <c r="A68" s="530" t="s">
        <v>251</v>
      </c>
      <c r="B68" s="538" t="s">
        <v>258</v>
      </c>
      <c r="C68" s="439">
        <v>7</v>
      </c>
      <c r="D68" s="145">
        <f t="shared" si="0"/>
        <v>1</v>
      </c>
      <c r="E68" s="536"/>
      <c r="F68" s="536"/>
      <c r="G68" s="536"/>
      <c r="H68" s="441"/>
      <c r="I68" s="305">
        <f t="shared" si="4"/>
        <v>144</v>
      </c>
      <c r="J68" s="145">
        <v>4</v>
      </c>
      <c r="K68" s="145">
        <f t="shared" si="1"/>
        <v>108</v>
      </c>
      <c r="L68" s="145">
        <f t="shared" si="2"/>
        <v>10</v>
      </c>
      <c r="M68" s="146">
        <f t="shared" si="3"/>
        <v>98</v>
      </c>
      <c r="N68" s="439">
        <v>4</v>
      </c>
      <c r="O68" s="536"/>
      <c r="P68" s="441">
        <v>6</v>
      </c>
      <c r="Q68" s="439"/>
      <c r="R68" s="441"/>
      <c r="S68" s="439"/>
      <c r="T68" s="441"/>
      <c r="U68" s="439"/>
      <c r="V68" s="441"/>
      <c r="W68" s="439"/>
      <c r="X68" s="441"/>
      <c r="Y68" s="439"/>
      <c r="Z68" s="441"/>
      <c r="AA68" s="439"/>
      <c r="AB68" s="441"/>
      <c r="AC68" s="439">
        <v>10</v>
      </c>
      <c r="AD68" s="441">
        <v>4</v>
      </c>
      <c r="AE68" s="439"/>
      <c r="AF68" s="441"/>
      <c r="AG68" s="439"/>
      <c r="AH68" s="441"/>
      <c r="AI68" s="153"/>
      <c r="AJ68" s="155"/>
      <c r="AK68" s="550"/>
    </row>
    <row r="69" spans="1:37" ht="17.25" customHeight="1">
      <c r="A69" s="612" t="s">
        <v>252</v>
      </c>
      <c r="B69" s="610" t="s">
        <v>259</v>
      </c>
      <c r="C69" s="439"/>
      <c r="D69" s="145">
        <f t="shared" si="0"/>
        <v>0</v>
      </c>
      <c r="E69" s="536"/>
      <c r="F69" s="536">
        <v>5</v>
      </c>
      <c r="G69" s="536"/>
      <c r="H69" s="441"/>
      <c r="I69" s="305">
        <f t="shared" si="4"/>
        <v>108</v>
      </c>
      <c r="J69" s="145">
        <v>3</v>
      </c>
      <c r="K69" s="145">
        <f t="shared" si="1"/>
        <v>108</v>
      </c>
      <c r="L69" s="145">
        <f t="shared" si="2"/>
        <v>18</v>
      </c>
      <c r="M69" s="146">
        <f t="shared" si="3"/>
        <v>90</v>
      </c>
      <c r="N69" s="439">
        <v>8</v>
      </c>
      <c r="O69" s="536"/>
      <c r="P69" s="441">
        <v>10</v>
      </c>
      <c r="Q69" s="439"/>
      <c r="R69" s="441"/>
      <c r="S69" s="439"/>
      <c r="T69" s="441"/>
      <c r="U69" s="439"/>
      <c r="V69" s="441"/>
      <c r="W69" s="439"/>
      <c r="X69" s="441"/>
      <c r="Y69" s="439">
        <v>18</v>
      </c>
      <c r="Z69" s="441">
        <v>3</v>
      </c>
      <c r="AA69" s="439"/>
      <c r="AB69" s="441"/>
      <c r="AC69" s="439"/>
      <c r="AD69" s="441"/>
      <c r="AE69" s="439"/>
      <c r="AF69" s="441"/>
      <c r="AG69" s="439"/>
      <c r="AH69" s="441"/>
      <c r="AI69" s="153"/>
      <c r="AJ69" s="155"/>
      <c r="AK69" s="550"/>
    </row>
    <row r="70" spans="1:37" ht="17.25" customHeight="1">
      <c r="A70" s="613"/>
      <c r="B70" s="611"/>
      <c r="C70" s="439">
        <v>6</v>
      </c>
      <c r="D70" s="145">
        <f t="shared" si="0"/>
        <v>1</v>
      </c>
      <c r="E70" s="536"/>
      <c r="F70" s="536"/>
      <c r="G70" s="536"/>
      <c r="H70" s="441"/>
      <c r="I70" s="305">
        <f t="shared" si="4"/>
        <v>144</v>
      </c>
      <c r="J70" s="145">
        <v>4</v>
      </c>
      <c r="K70" s="145">
        <f t="shared" si="1"/>
        <v>108</v>
      </c>
      <c r="L70" s="145">
        <f t="shared" si="2"/>
        <v>20</v>
      </c>
      <c r="M70" s="146">
        <f t="shared" si="3"/>
        <v>88</v>
      </c>
      <c r="N70" s="439">
        <v>10</v>
      </c>
      <c r="O70" s="536"/>
      <c r="P70" s="441">
        <v>10</v>
      </c>
      <c r="Q70" s="439"/>
      <c r="R70" s="441"/>
      <c r="S70" s="439"/>
      <c r="T70" s="441"/>
      <c r="U70" s="439"/>
      <c r="V70" s="441"/>
      <c r="W70" s="439"/>
      <c r="X70" s="441"/>
      <c r="Y70" s="439"/>
      <c r="Z70" s="441"/>
      <c r="AA70" s="439">
        <v>20</v>
      </c>
      <c r="AB70" s="441">
        <v>4</v>
      </c>
      <c r="AC70" s="439"/>
      <c r="AD70" s="441"/>
      <c r="AE70" s="439"/>
      <c r="AF70" s="441"/>
      <c r="AG70" s="439"/>
      <c r="AH70" s="441"/>
      <c r="AI70" s="153"/>
      <c r="AJ70" s="155"/>
      <c r="AK70" s="550"/>
    </row>
    <row r="71" spans="1:37" ht="17.25" customHeight="1">
      <c r="A71" s="612" t="s">
        <v>253</v>
      </c>
      <c r="B71" s="614" t="s">
        <v>260</v>
      </c>
      <c r="C71" s="439"/>
      <c r="D71" s="145">
        <f t="shared" si="0"/>
        <v>0</v>
      </c>
      <c r="E71" s="536"/>
      <c r="F71" s="536">
        <v>7</v>
      </c>
      <c r="G71" s="536"/>
      <c r="H71" s="441"/>
      <c r="I71" s="305">
        <f t="shared" si="4"/>
        <v>108</v>
      </c>
      <c r="J71" s="145">
        <v>3</v>
      </c>
      <c r="K71" s="145">
        <f t="shared" si="1"/>
        <v>108</v>
      </c>
      <c r="L71" s="145">
        <f t="shared" si="2"/>
        <v>18</v>
      </c>
      <c r="M71" s="146">
        <f t="shared" si="3"/>
        <v>90</v>
      </c>
      <c r="N71" s="439">
        <v>8</v>
      </c>
      <c r="O71" s="536"/>
      <c r="P71" s="441">
        <v>10</v>
      </c>
      <c r="Q71" s="439"/>
      <c r="R71" s="441"/>
      <c r="S71" s="439"/>
      <c r="T71" s="441"/>
      <c r="U71" s="439"/>
      <c r="V71" s="441"/>
      <c r="W71" s="439"/>
      <c r="X71" s="441"/>
      <c r="Y71" s="439"/>
      <c r="Z71" s="441"/>
      <c r="AA71" s="439"/>
      <c r="AB71" s="441"/>
      <c r="AC71" s="439">
        <v>18</v>
      </c>
      <c r="AD71" s="441">
        <v>3</v>
      </c>
      <c r="AE71" s="439"/>
      <c r="AF71" s="441"/>
      <c r="AG71" s="439"/>
      <c r="AH71" s="441"/>
      <c r="AI71" s="153"/>
      <c r="AJ71" s="155"/>
      <c r="AK71" s="550"/>
    </row>
    <row r="72" spans="1:37" ht="17.25" customHeight="1">
      <c r="A72" s="613"/>
      <c r="B72" s="615"/>
      <c r="C72" s="439">
        <v>8</v>
      </c>
      <c r="D72" s="145">
        <f t="shared" si="0"/>
        <v>1</v>
      </c>
      <c r="E72" s="536"/>
      <c r="F72" s="536"/>
      <c r="G72" s="536"/>
      <c r="H72" s="441"/>
      <c r="I72" s="305">
        <f t="shared" si="4"/>
        <v>144</v>
      </c>
      <c r="J72" s="145">
        <v>4</v>
      </c>
      <c r="K72" s="145">
        <f t="shared" si="1"/>
        <v>108</v>
      </c>
      <c r="L72" s="145">
        <f t="shared" si="2"/>
        <v>18</v>
      </c>
      <c r="M72" s="146">
        <f t="shared" si="3"/>
        <v>90</v>
      </c>
      <c r="N72" s="439">
        <v>8</v>
      </c>
      <c r="O72" s="536"/>
      <c r="P72" s="441">
        <v>10</v>
      </c>
      <c r="Q72" s="439"/>
      <c r="R72" s="441"/>
      <c r="S72" s="439"/>
      <c r="T72" s="441"/>
      <c r="U72" s="439"/>
      <c r="V72" s="441"/>
      <c r="W72" s="439"/>
      <c r="X72" s="441"/>
      <c r="Y72" s="439"/>
      <c r="Z72" s="441"/>
      <c r="AA72" s="439"/>
      <c r="AB72" s="441"/>
      <c r="AC72" s="439"/>
      <c r="AD72" s="441"/>
      <c r="AE72" s="439">
        <v>18</v>
      </c>
      <c r="AF72" s="441">
        <v>4</v>
      </c>
      <c r="AG72" s="439"/>
      <c r="AH72" s="441"/>
      <c r="AI72" s="153"/>
      <c r="AJ72" s="155"/>
      <c r="AK72" s="550"/>
    </row>
    <row r="73" spans="1:37" ht="17.25" customHeight="1">
      <c r="A73" s="530" t="s">
        <v>254</v>
      </c>
      <c r="B73" s="538" t="s">
        <v>282</v>
      </c>
      <c r="C73" s="439"/>
      <c r="D73" s="145"/>
      <c r="E73" s="536">
        <v>7</v>
      </c>
      <c r="F73" s="536"/>
      <c r="G73" s="536"/>
      <c r="H73" s="441"/>
      <c r="I73" s="305">
        <f>J73*36</f>
        <v>144</v>
      </c>
      <c r="J73" s="145">
        <v>4</v>
      </c>
      <c r="K73" s="145">
        <f>IF(D73&lt;&gt;0,I73-36,I73-0)</f>
        <v>144</v>
      </c>
      <c r="L73" s="145">
        <f>SUM(N73:P73)</f>
        <v>20</v>
      </c>
      <c r="M73" s="146">
        <f>K73-L73</f>
        <v>124</v>
      </c>
      <c r="N73" s="439">
        <v>10</v>
      </c>
      <c r="O73" s="536"/>
      <c r="P73" s="441">
        <v>10</v>
      </c>
      <c r="Q73" s="439"/>
      <c r="R73" s="441"/>
      <c r="S73" s="439"/>
      <c r="T73" s="441"/>
      <c r="U73" s="439"/>
      <c r="V73" s="441"/>
      <c r="W73" s="439"/>
      <c r="X73" s="441"/>
      <c r="Y73" s="439"/>
      <c r="Z73" s="441"/>
      <c r="AA73" s="439"/>
      <c r="AB73" s="441"/>
      <c r="AC73" s="439">
        <v>20</v>
      </c>
      <c r="AD73" s="441">
        <v>4</v>
      </c>
      <c r="AE73" s="439"/>
      <c r="AF73" s="441"/>
      <c r="AG73" s="439"/>
      <c r="AH73" s="441"/>
      <c r="AI73" s="153"/>
      <c r="AJ73" s="155"/>
      <c r="AK73" s="550"/>
    </row>
    <row r="74" spans="1:37" ht="17.25" customHeight="1" thickBot="1">
      <c r="A74" s="534" t="s">
        <v>255</v>
      </c>
      <c r="B74" s="543" t="s">
        <v>261</v>
      </c>
      <c r="C74" s="439"/>
      <c r="D74" s="145"/>
      <c r="E74" s="536">
        <v>8</v>
      </c>
      <c r="F74" s="536"/>
      <c r="G74" s="536"/>
      <c r="H74" s="441"/>
      <c r="I74" s="305">
        <f>J74*36</f>
        <v>144</v>
      </c>
      <c r="J74" s="145">
        <v>4</v>
      </c>
      <c r="K74" s="145">
        <f>IF(D74&lt;&gt;0,I74-36,I74-0)</f>
        <v>144</v>
      </c>
      <c r="L74" s="145">
        <f>SUM(N74:P74)</f>
        <v>12</v>
      </c>
      <c r="M74" s="146">
        <f>K74-L74</f>
        <v>132</v>
      </c>
      <c r="N74" s="439">
        <v>4</v>
      </c>
      <c r="O74" s="536"/>
      <c r="P74" s="441">
        <v>8</v>
      </c>
      <c r="Q74" s="439"/>
      <c r="R74" s="441"/>
      <c r="S74" s="439"/>
      <c r="T74" s="441"/>
      <c r="U74" s="439"/>
      <c r="V74" s="441"/>
      <c r="W74" s="439"/>
      <c r="X74" s="441"/>
      <c r="Y74" s="439"/>
      <c r="Z74" s="441"/>
      <c r="AA74" s="439"/>
      <c r="AB74" s="441"/>
      <c r="AC74" s="439"/>
      <c r="AD74" s="441"/>
      <c r="AE74" s="439">
        <v>12</v>
      </c>
      <c r="AF74" s="441">
        <v>4</v>
      </c>
      <c r="AG74" s="439"/>
      <c r="AH74" s="441"/>
      <c r="AI74" s="153"/>
      <c r="AJ74" s="155"/>
      <c r="AK74" s="550"/>
    </row>
    <row r="75" spans="1:37" s="11" customFormat="1" ht="15" customHeight="1" thickBot="1">
      <c r="A75" s="480" t="s">
        <v>169</v>
      </c>
      <c r="B75" s="511"/>
      <c r="C75" s="164">
        <f aca="true" t="shared" si="5" ref="C75:H75">C76+C82</f>
        <v>0</v>
      </c>
      <c r="D75" s="86">
        <f t="shared" si="5"/>
        <v>0</v>
      </c>
      <c r="E75" s="86">
        <f t="shared" si="5"/>
        <v>0</v>
      </c>
      <c r="F75" s="86">
        <f>F76+F82</f>
        <v>12</v>
      </c>
      <c r="G75" s="86">
        <f t="shared" si="5"/>
        <v>0</v>
      </c>
      <c r="H75" s="165">
        <f t="shared" si="5"/>
        <v>0</v>
      </c>
      <c r="I75" s="716" t="s">
        <v>70</v>
      </c>
      <c r="J75" s="633"/>
      <c r="K75" s="633"/>
      <c r="L75" s="323">
        <f>L76+L82</f>
        <v>864</v>
      </c>
      <c r="M75" s="323"/>
      <c r="N75" s="716" t="s">
        <v>24</v>
      </c>
      <c r="O75" s="633"/>
      <c r="P75" s="633"/>
      <c r="Q75" s="633"/>
      <c r="R75" s="721"/>
      <c r="S75" s="322">
        <f>S76+S82</f>
        <v>24</v>
      </c>
      <c r="T75" s="678"/>
      <c r="U75" s="678"/>
      <c r="V75" s="678"/>
      <c r="W75" s="678"/>
      <c r="X75" s="678"/>
      <c r="Y75" s="678"/>
      <c r="Z75" s="678"/>
      <c r="AA75" s="678"/>
      <c r="AB75" s="678"/>
      <c r="AC75" s="323"/>
      <c r="AD75" s="323"/>
      <c r="AE75" s="323"/>
      <c r="AF75" s="323"/>
      <c r="AG75" s="463"/>
      <c r="AH75" s="166"/>
      <c r="AI75" s="463"/>
      <c r="AJ75" s="166"/>
      <c r="AK75" s="297"/>
    </row>
    <row r="76" spans="1:37" ht="15" customHeight="1" thickBot="1">
      <c r="A76" s="480" t="s">
        <v>76</v>
      </c>
      <c r="B76" s="511"/>
      <c r="C76" s="449">
        <f>COUNT(C78:C81)</f>
        <v>0</v>
      </c>
      <c r="D76" s="86">
        <f>SUM(D78:D81)</f>
        <v>0</v>
      </c>
      <c r="E76" s="76">
        <f>COUNT(E78:E81)</f>
        <v>0</v>
      </c>
      <c r="F76" s="76">
        <f>COUNT(F78:F81)</f>
        <v>4</v>
      </c>
      <c r="G76" s="76">
        <f>COUNT(G78:G81)</f>
        <v>0</v>
      </c>
      <c r="H76" s="77">
        <f>COUNT(H78:H81)</f>
        <v>0</v>
      </c>
      <c r="I76" s="699" t="s">
        <v>70</v>
      </c>
      <c r="J76" s="699"/>
      <c r="K76" s="699"/>
      <c r="L76" s="208">
        <f>SUM(I78:I81)</f>
        <v>288</v>
      </c>
      <c r="M76" s="208"/>
      <c r="N76" s="715" t="s">
        <v>24</v>
      </c>
      <c r="O76" s="699"/>
      <c r="P76" s="699"/>
      <c r="Q76" s="699"/>
      <c r="R76" s="725"/>
      <c r="S76" s="208">
        <f>SUM(J78:J81)</f>
        <v>8</v>
      </c>
      <c r="T76" s="718"/>
      <c r="U76" s="718"/>
      <c r="V76" s="718"/>
      <c r="W76" s="718"/>
      <c r="X76" s="718"/>
      <c r="Y76" s="718"/>
      <c r="Z76" s="718"/>
      <c r="AA76" s="718"/>
      <c r="AB76" s="718"/>
      <c r="AC76" s="208"/>
      <c r="AD76" s="208"/>
      <c r="AE76" s="208"/>
      <c r="AF76" s="208"/>
      <c r="AG76" s="208"/>
      <c r="AH76" s="209"/>
      <c r="AI76" s="208"/>
      <c r="AJ76" s="209"/>
      <c r="AK76" s="297"/>
    </row>
    <row r="77" spans="1:37" s="533" customFormat="1" ht="13.5">
      <c r="A77" s="558" t="s">
        <v>238</v>
      </c>
      <c r="B77" s="551" t="s">
        <v>99</v>
      </c>
      <c r="C77" s="436"/>
      <c r="D77" s="145">
        <f>IF(C77&lt;&gt;0,1,0)</f>
        <v>0</v>
      </c>
      <c r="E77" s="437"/>
      <c r="F77" s="437">
        <v>2</v>
      </c>
      <c r="G77" s="437"/>
      <c r="H77" s="438"/>
      <c r="I77" s="300">
        <v>328</v>
      </c>
      <c r="J77" s="145" t="s">
        <v>100</v>
      </c>
      <c r="K77" s="145">
        <v>328</v>
      </c>
      <c r="L77" s="145">
        <v>2</v>
      </c>
      <c r="M77" s="146">
        <f>K77-L77</f>
        <v>326</v>
      </c>
      <c r="N77" s="436"/>
      <c r="O77" s="437"/>
      <c r="P77" s="438">
        <v>2</v>
      </c>
      <c r="Q77" s="436"/>
      <c r="R77" s="438"/>
      <c r="S77" s="436">
        <v>2</v>
      </c>
      <c r="T77" s="438" t="s">
        <v>100</v>
      </c>
      <c r="U77" s="436"/>
      <c r="V77" s="438"/>
      <c r="W77" s="436"/>
      <c r="X77" s="438"/>
      <c r="Y77" s="436"/>
      <c r="Z77" s="438"/>
      <c r="AA77" s="436"/>
      <c r="AB77" s="438"/>
      <c r="AC77" s="436"/>
      <c r="AD77" s="438"/>
      <c r="AE77" s="436"/>
      <c r="AF77" s="438"/>
      <c r="AG77" s="531"/>
      <c r="AH77" s="447"/>
      <c r="AI77" s="169"/>
      <c r="AJ77" s="532"/>
      <c r="AK77" s="311" t="s">
        <v>134</v>
      </c>
    </row>
    <row r="78" spans="1:140" s="149" customFormat="1" ht="27.75" customHeight="1">
      <c r="A78" s="558" t="s">
        <v>222</v>
      </c>
      <c r="B78" s="552" t="s">
        <v>262</v>
      </c>
      <c r="C78" s="436"/>
      <c r="D78" s="145">
        <f>IF(C78&lt;&gt;0,1,0)</f>
        <v>0</v>
      </c>
      <c r="E78" s="437"/>
      <c r="F78" s="437">
        <v>8</v>
      </c>
      <c r="G78" s="437"/>
      <c r="H78" s="438"/>
      <c r="I78" s="312">
        <f>J78*36</f>
        <v>72</v>
      </c>
      <c r="J78" s="313">
        <v>2</v>
      </c>
      <c r="K78" s="313">
        <f>IF(D78&lt;&gt;0,I78-36,I78-0)</f>
        <v>72</v>
      </c>
      <c r="L78" s="145">
        <f>N78+O78+P78</f>
        <v>12</v>
      </c>
      <c r="M78" s="146">
        <f>K78-L78</f>
        <v>60</v>
      </c>
      <c r="N78" s="436">
        <v>4</v>
      </c>
      <c r="O78" s="437"/>
      <c r="P78" s="438">
        <v>8</v>
      </c>
      <c r="Q78" s="436"/>
      <c r="R78" s="438"/>
      <c r="S78" s="446"/>
      <c r="T78" s="447"/>
      <c r="U78" s="436"/>
      <c r="V78" s="438"/>
      <c r="W78" s="436"/>
      <c r="X78" s="438"/>
      <c r="Y78" s="436"/>
      <c r="Z78" s="438"/>
      <c r="AA78" s="436"/>
      <c r="AB78" s="438"/>
      <c r="AC78" s="436"/>
      <c r="AD78" s="438"/>
      <c r="AE78" s="436">
        <v>12</v>
      </c>
      <c r="AF78" s="438">
        <v>2</v>
      </c>
      <c r="AG78" s="436"/>
      <c r="AH78" s="438"/>
      <c r="AI78" s="300"/>
      <c r="AJ78" s="146"/>
      <c r="AK78" s="304" t="s">
        <v>179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</row>
    <row r="79" spans="1:37" ht="15" customHeight="1">
      <c r="A79" s="558" t="s">
        <v>223</v>
      </c>
      <c r="B79" s="553" t="s">
        <v>264</v>
      </c>
      <c r="C79" s="436"/>
      <c r="D79" s="145">
        <f>IF(C79&lt;&gt;0,1,0)</f>
        <v>0</v>
      </c>
      <c r="E79" s="437"/>
      <c r="F79" s="437">
        <v>8</v>
      </c>
      <c r="G79" s="440"/>
      <c r="H79" s="438"/>
      <c r="I79" s="312">
        <f>J79*36</f>
        <v>72</v>
      </c>
      <c r="J79" s="145">
        <v>2</v>
      </c>
      <c r="K79" s="313">
        <f>IF(D79&lt;&gt;0,I79-36,I79-0)</f>
        <v>72</v>
      </c>
      <c r="L79" s="145">
        <f>N79+O79+P79</f>
        <v>12</v>
      </c>
      <c r="M79" s="146">
        <f>K79-L79</f>
        <v>60</v>
      </c>
      <c r="N79" s="436">
        <v>4</v>
      </c>
      <c r="O79" s="437"/>
      <c r="P79" s="438">
        <v>8</v>
      </c>
      <c r="Q79" s="436"/>
      <c r="R79" s="438"/>
      <c r="S79" s="436"/>
      <c r="T79" s="438"/>
      <c r="U79" s="436"/>
      <c r="V79" s="438"/>
      <c r="W79" s="436"/>
      <c r="X79" s="438"/>
      <c r="Y79" s="436"/>
      <c r="Z79" s="438"/>
      <c r="AA79" s="436"/>
      <c r="AB79" s="438"/>
      <c r="AC79" s="436"/>
      <c r="AD79" s="438"/>
      <c r="AE79" s="436">
        <v>12</v>
      </c>
      <c r="AF79" s="438">
        <v>2</v>
      </c>
      <c r="AG79" s="436"/>
      <c r="AH79" s="438"/>
      <c r="AI79" s="300"/>
      <c r="AJ79" s="146"/>
      <c r="AK79" s="297" t="s">
        <v>151</v>
      </c>
    </row>
    <row r="80" spans="1:37" ht="15" customHeight="1">
      <c r="A80" s="558" t="s">
        <v>224</v>
      </c>
      <c r="B80" s="15" t="s">
        <v>263</v>
      </c>
      <c r="C80" s="436"/>
      <c r="D80" s="145">
        <f>IF(C80&lt;&gt;0,1,0)</f>
        <v>0</v>
      </c>
      <c r="E80" s="437"/>
      <c r="F80" s="437">
        <v>6</v>
      </c>
      <c r="G80" s="440"/>
      <c r="H80" s="438"/>
      <c r="I80" s="312">
        <f>J80*36</f>
        <v>72</v>
      </c>
      <c r="J80" s="145">
        <v>2</v>
      </c>
      <c r="K80" s="313">
        <f>IF(D80&lt;&gt;0,I80-36,I80-0)</f>
        <v>72</v>
      </c>
      <c r="L80" s="145">
        <f>N80+O80+P80</f>
        <v>12</v>
      </c>
      <c r="M80" s="146">
        <f>K80-L80</f>
        <v>60</v>
      </c>
      <c r="N80" s="436">
        <v>4</v>
      </c>
      <c r="O80" s="437"/>
      <c r="P80" s="438">
        <v>8</v>
      </c>
      <c r="Q80" s="436"/>
      <c r="R80" s="438"/>
      <c r="S80" s="436"/>
      <c r="T80" s="438"/>
      <c r="U80" s="436"/>
      <c r="V80" s="438"/>
      <c r="W80" s="436"/>
      <c r="X80" s="438"/>
      <c r="Y80" s="436"/>
      <c r="Z80" s="438"/>
      <c r="AA80" s="436">
        <v>12</v>
      </c>
      <c r="AB80" s="438">
        <v>2</v>
      </c>
      <c r="AC80" s="436"/>
      <c r="AD80" s="438"/>
      <c r="AE80" s="436"/>
      <c r="AF80" s="438"/>
      <c r="AG80" s="436"/>
      <c r="AH80" s="438"/>
      <c r="AI80" s="300"/>
      <c r="AJ80" s="146"/>
      <c r="AK80" s="303" t="s">
        <v>180</v>
      </c>
    </row>
    <row r="81" spans="1:37" ht="16.5" customHeight="1" thickBot="1">
      <c r="A81" s="558" t="s">
        <v>225</v>
      </c>
      <c r="B81" s="554" t="s">
        <v>269</v>
      </c>
      <c r="C81" s="436"/>
      <c r="D81" s="145">
        <f>IF(C81&lt;&gt;0,1,0)</f>
        <v>0</v>
      </c>
      <c r="E81" s="437"/>
      <c r="F81" s="437">
        <v>7</v>
      </c>
      <c r="G81" s="437"/>
      <c r="H81" s="438"/>
      <c r="I81" s="312">
        <f>J81*36</f>
        <v>72</v>
      </c>
      <c r="J81" s="313">
        <v>2</v>
      </c>
      <c r="K81" s="313">
        <f>IF(D81&lt;&gt;0,I81-36,I81-0)</f>
        <v>72</v>
      </c>
      <c r="L81" s="145">
        <f>N81+O81+P81</f>
        <v>12</v>
      </c>
      <c r="M81" s="146">
        <f>K81-L81</f>
        <v>60</v>
      </c>
      <c r="N81" s="436">
        <v>4</v>
      </c>
      <c r="O81" s="437"/>
      <c r="P81" s="438">
        <v>8</v>
      </c>
      <c r="Q81" s="436"/>
      <c r="R81" s="438"/>
      <c r="S81" s="436"/>
      <c r="T81" s="438"/>
      <c r="U81" s="436"/>
      <c r="V81" s="438"/>
      <c r="W81" s="436"/>
      <c r="X81" s="438"/>
      <c r="Y81" s="436"/>
      <c r="Z81" s="438"/>
      <c r="AA81" s="436"/>
      <c r="AB81" s="438"/>
      <c r="AC81" s="555">
        <v>12</v>
      </c>
      <c r="AD81" s="556">
        <v>2</v>
      </c>
      <c r="AE81" s="436"/>
      <c r="AF81" s="438"/>
      <c r="AG81" s="436"/>
      <c r="AH81" s="438"/>
      <c r="AI81" s="300"/>
      <c r="AJ81" s="146"/>
      <c r="AK81" s="303" t="s">
        <v>181</v>
      </c>
    </row>
    <row r="82" spans="1:37" ht="15" customHeight="1" thickBot="1">
      <c r="A82" s="480" t="s">
        <v>77</v>
      </c>
      <c r="B82" s="512"/>
      <c r="C82" s="456">
        <f>COUNT(C83:C90)</f>
        <v>0</v>
      </c>
      <c r="D82" s="456">
        <f>SUM(D83:D90)</f>
        <v>0</v>
      </c>
      <c r="E82" s="456">
        <f>COUNT(E83:E90)</f>
        <v>0</v>
      </c>
      <c r="F82" s="456">
        <f>COUNT(F83:F90)</f>
        <v>8</v>
      </c>
      <c r="G82" s="456">
        <f>COUNT(G83:G90)</f>
        <v>0</v>
      </c>
      <c r="H82" s="456">
        <f>COUNT(H83:H90)</f>
        <v>0</v>
      </c>
      <c r="I82" s="719" t="s">
        <v>70</v>
      </c>
      <c r="J82" s="720"/>
      <c r="K82" s="720"/>
      <c r="L82" s="100">
        <f>SUM(I83:I90)</f>
        <v>576</v>
      </c>
      <c r="M82" s="100"/>
      <c r="N82" s="720" t="s">
        <v>24</v>
      </c>
      <c r="O82" s="720"/>
      <c r="P82" s="720"/>
      <c r="Q82" s="720"/>
      <c r="R82" s="720"/>
      <c r="S82" s="100">
        <f>SUM(J83:J90)</f>
        <v>16</v>
      </c>
      <c r="T82" s="308"/>
      <c r="U82" s="309">
        <f>S82/S75*100</f>
        <v>66.66666666666666</v>
      </c>
      <c r="V82" s="308" t="s">
        <v>78</v>
      </c>
      <c r="W82" s="308"/>
      <c r="X82" s="308"/>
      <c r="Y82" s="308"/>
      <c r="Z82" s="308"/>
      <c r="AA82" s="308"/>
      <c r="AB82" s="308"/>
      <c r="AC82" s="307"/>
      <c r="AD82" s="307"/>
      <c r="AE82" s="307"/>
      <c r="AF82" s="307"/>
      <c r="AG82" s="307"/>
      <c r="AH82" s="307"/>
      <c r="AI82" s="307"/>
      <c r="AJ82" s="339"/>
      <c r="AK82" s="310"/>
    </row>
    <row r="83" spans="1:37" s="11" customFormat="1" ht="29.25" customHeight="1">
      <c r="A83" s="483" t="s">
        <v>226</v>
      </c>
      <c r="B83" s="552" t="s">
        <v>313</v>
      </c>
      <c r="C83" s="436"/>
      <c r="D83" s="313">
        <f aca="true" t="shared" si="6" ref="D83:D90">IF(C83&lt;&gt;0,1,0)</f>
        <v>0</v>
      </c>
      <c r="E83" s="437"/>
      <c r="F83" s="437">
        <v>3</v>
      </c>
      <c r="G83" s="451"/>
      <c r="H83" s="445"/>
      <c r="I83" s="312">
        <f aca="true" t="shared" si="7" ref="I83:I90">J83*36</f>
        <v>72</v>
      </c>
      <c r="J83" s="313">
        <v>2</v>
      </c>
      <c r="K83" s="313">
        <f aca="true" t="shared" si="8" ref="K83:K90">IF(D83&lt;&gt;0,I83-36,I83-0)</f>
        <v>72</v>
      </c>
      <c r="L83" s="313">
        <v>6</v>
      </c>
      <c r="M83" s="151">
        <f>K83-L83</f>
        <v>66</v>
      </c>
      <c r="N83" s="450">
        <v>6</v>
      </c>
      <c r="O83" s="451"/>
      <c r="P83" s="452"/>
      <c r="Q83" s="453"/>
      <c r="R83" s="445"/>
      <c r="S83" s="453"/>
      <c r="T83" s="445"/>
      <c r="U83" s="450">
        <v>6</v>
      </c>
      <c r="V83" s="445">
        <v>2</v>
      </c>
      <c r="W83" s="453"/>
      <c r="X83" s="445"/>
      <c r="Y83" s="453"/>
      <c r="Z83" s="445"/>
      <c r="AA83" s="453"/>
      <c r="AB83" s="445"/>
      <c r="AC83" s="453"/>
      <c r="AD83" s="445"/>
      <c r="AE83" s="453"/>
      <c r="AF83" s="445"/>
      <c r="AG83" s="453"/>
      <c r="AH83" s="445"/>
      <c r="AI83" s="150"/>
      <c r="AJ83" s="151"/>
      <c r="AK83" s="306" t="s">
        <v>182</v>
      </c>
    </row>
    <row r="84" spans="1:37" s="11" customFormat="1" ht="28.5" customHeight="1">
      <c r="A84" s="483" t="s">
        <v>227</v>
      </c>
      <c r="B84" s="552" t="s">
        <v>314</v>
      </c>
      <c r="C84" s="436"/>
      <c r="D84" s="313">
        <f t="shared" si="6"/>
        <v>0</v>
      </c>
      <c r="E84" s="437"/>
      <c r="F84" s="437">
        <v>3</v>
      </c>
      <c r="G84" s="437"/>
      <c r="H84" s="438"/>
      <c r="I84" s="152">
        <f t="shared" si="7"/>
        <v>72</v>
      </c>
      <c r="J84" s="313">
        <v>2</v>
      </c>
      <c r="K84" s="313">
        <f t="shared" si="8"/>
        <v>72</v>
      </c>
      <c r="L84" s="145">
        <v>6</v>
      </c>
      <c r="M84" s="151">
        <f aca="true" t="shared" si="9" ref="M84:M90">K84-L84</f>
        <v>66</v>
      </c>
      <c r="N84" s="454">
        <v>6</v>
      </c>
      <c r="O84" s="437"/>
      <c r="P84" s="455"/>
      <c r="Q84" s="436"/>
      <c r="R84" s="438"/>
      <c r="S84" s="436"/>
      <c r="T84" s="438"/>
      <c r="U84" s="454">
        <v>6</v>
      </c>
      <c r="V84" s="438">
        <v>2</v>
      </c>
      <c r="W84" s="436"/>
      <c r="X84" s="438"/>
      <c r="Y84" s="436"/>
      <c r="Z84" s="438"/>
      <c r="AA84" s="436"/>
      <c r="AB84" s="438"/>
      <c r="AC84" s="436"/>
      <c r="AD84" s="438"/>
      <c r="AE84" s="436"/>
      <c r="AF84" s="438"/>
      <c r="AG84" s="436"/>
      <c r="AH84" s="438"/>
      <c r="AI84" s="300"/>
      <c r="AJ84" s="146"/>
      <c r="AK84" s="299" t="s">
        <v>139</v>
      </c>
    </row>
    <row r="85" spans="1:37" s="11" customFormat="1" ht="28.5" customHeight="1">
      <c r="A85" s="483" t="s">
        <v>228</v>
      </c>
      <c r="B85" s="552" t="s">
        <v>315</v>
      </c>
      <c r="C85" s="436"/>
      <c r="D85" s="313">
        <f t="shared" si="6"/>
        <v>0</v>
      </c>
      <c r="E85" s="437"/>
      <c r="F85" s="437">
        <v>4</v>
      </c>
      <c r="G85" s="437"/>
      <c r="H85" s="438"/>
      <c r="I85" s="152">
        <f t="shared" si="7"/>
        <v>72</v>
      </c>
      <c r="J85" s="313">
        <v>2</v>
      </c>
      <c r="K85" s="313">
        <f t="shared" si="8"/>
        <v>72</v>
      </c>
      <c r="L85" s="145">
        <v>6</v>
      </c>
      <c r="M85" s="151">
        <f t="shared" si="9"/>
        <v>66</v>
      </c>
      <c r="N85" s="454">
        <v>6</v>
      </c>
      <c r="O85" s="437"/>
      <c r="P85" s="455"/>
      <c r="Q85" s="436"/>
      <c r="R85" s="438"/>
      <c r="S85" s="436"/>
      <c r="T85" s="438"/>
      <c r="U85" s="454"/>
      <c r="V85" s="438"/>
      <c r="W85" s="436">
        <v>6</v>
      </c>
      <c r="X85" s="438">
        <v>2</v>
      </c>
      <c r="Y85" s="436"/>
      <c r="Z85" s="438"/>
      <c r="AA85" s="436"/>
      <c r="AB85" s="438"/>
      <c r="AC85" s="436"/>
      <c r="AD85" s="438"/>
      <c r="AE85" s="436"/>
      <c r="AF85" s="438"/>
      <c r="AG85" s="436"/>
      <c r="AH85" s="438"/>
      <c r="AI85" s="300"/>
      <c r="AJ85" s="146"/>
      <c r="AK85" s="299" t="s">
        <v>146</v>
      </c>
    </row>
    <row r="86" spans="1:37" s="11" customFormat="1" ht="33.75" customHeight="1">
      <c r="A86" s="483" t="s">
        <v>229</v>
      </c>
      <c r="B86" s="552" t="s">
        <v>316</v>
      </c>
      <c r="C86" s="436"/>
      <c r="D86" s="313">
        <f t="shared" si="6"/>
        <v>0</v>
      </c>
      <c r="E86" s="437"/>
      <c r="F86" s="437">
        <v>4</v>
      </c>
      <c r="G86" s="437"/>
      <c r="H86" s="438"/>
      <c r="I86" s="152">
        <f t="shared" si="7"/>
        <v>72</v>
      </c>
      <c r="J86" s="313">
        <v>2</v>
      </c>
      <c r="K86" s="313">
        <f t="shared" si="8"/>
        <v>72</v>
      </c>
      <c r="L86" s="145">
        <v>6</v>
      </c>
      <c r="M86" s="151">
        <f t="shared" si="9"/>
        <v>66</v>
      </c>
      <c r="N86" s="454">
        <v>6</v>
      </c>
      <c r="O86" s="437"/>
      <c r="P86" s="455"/>
      <c r="Q86" s="436"/>
      <c r="R86" s="438"/>
      <c r="S86" s="436"/>
      <c r="T86" s="438"/>
      <c r="U86" s="454"/>
      <c r="V86" s="438"/>
      <c r="W86" s="436">
        <v>6</v>
      </c>
      <c r="X86" s="438">
        <v>2</v>
      </c>
      <c r="Y86" s="436"/>
      <c r="Z86" s="438"/>
      <c r="AA86" s="436"/>
      <c r="AB86" s="438"/>
      <c r="AC86" s="436"/>
      <c r="AD86" s="438"/>
      <c r="AE86" s="436"/>
      <c r="AF86" s="438"/>
      <c r="AG86" s="436"/>
      <c r="AH86" s="438"/>
      <c r="AI86" s="300"/>
      <c r="AJ86" s="146"/>
      <c r="AK86" s="299" t="s">
        <v>132</v>
      </c>
    </row>
    <row r="87" spans="1:37" s="11" customFormat="1" ht="33.75" customHeight="1">
      <c r="A87" s="483" t="s">
        <v>230</v>
      </c>
      <c r="B87" s="552" t="s">
        <v>317</v>
      </c>
      <c r="C87" s="436"/>
      <c r="D87" s="313">
        <f t="shared" si="6"/>
        <v>0</v>
      </c>
      <c r="E87" s="437"/>
      <c r="F87" s="437">
        <v>4</v>
      </c>
      <c r="G87" s="448"/>
      <c r="H87" s="438"/>
      <c r="I87" s="152">
        <f t="shared" si="7"/>
        <v>72</v>
      </c>
      <c r="J87" s="313">
        <v>2</v>
      </c>
      <c r="K87" s="313">
        <f t="shared" si="8"/>
        <v>72</v>
      </c>
      <c r="L87" s="145">
        <v>6</v>
      </c>
      <c r="M87" s="151">
        <f t="shared" si="9"/>
        <v>66</v>
      </c>
      <c r="N87" s="454">
        <v>6</v>
      </c>
      <c r="O87" s="437"/>
      <c r="P87" s="455"/>
      <c r="Q87" s="436"/>
      <c r="R87" s="438"/>
      <c r="S87" s="436"/>
      <c r="T87" s="438"/>
      <c r="U87" s="454"/>
      <c r="V87" s="438"/>
      <c r="W87" s="436">
        <v>6</v>
      </c>
      <c r="X87" s="438">
        <v>2</v>
      </c>
      <c r="Y87" s="436"/>
      <c r="Z87" s="438"/>
      <c r="AA87" s="436"/>
      <c r="AB87" s="438"/>
      <c r="AC87" s="436"/>
      <c r="AD87" s="438"/>
      <c r="AE87" s="436"/>
      <c r="AF87" s="438"/>
      <c r="AG87" s="436"/>
      <c r="AH87" s="438"/>
      <c r="AI87" s="300"/>
      <c r="AJ87" s="146"/>
      <c r="AK87" s="299" t="s">
        <v>147</v>
      </c>
    </row>
    <row r="88" spans="1:37" ht="27.75" customHeight="1">
      <c r="A88" s="483" t="s">
        <v>231</v>
      </c>
      <c r="B88" s="552" t="s">
        <v>318</v>
      </c>
      <c r="C88" s="436"/>
      <c r="D88" s="313">
        <f t="shared" si="6"/>
        <v>0</v>
      </c>
      <c r="E88" s="437"/>
      <c r="F88" s="437">
        <v>5</v>
      </c>
      <c r="G88" s="437"/>
      <c r="H88" s="438"/>
      <c r="I88" s="152">
        <f t="shared" si="7"/>
        <v>72</v>
      </c>
      <c r="J88" s="313">
        <v>2</v>
      </c>
      <c r="K88" s="313">
        <f t="shared" si="8"/>
        <v>72</v>
      </c>
      <c r="L88" s="145">
        <v>6</v>
      </c>
      <c r="M88" s="151">
        <f t="shared" si="9"/>
        <v>66</v>
      </c>
      <c r="N88" s="454">
        <v>6</v>
      </c>
      <c r="O88" s="437"/>
      <c r="P88" s="455"/>
      <c r="Q88" s="436"/>
      <c r="R88" s="438"/>
      <c r="S88" s="436"/>
      <c r="T88" s="438"/>
      <c r="U88" s="454"/>
      <c r="V88" s="438"/>
      <c r="W88" s="436"/>
      <c r="X88" s="438"/>
      <c r="Y88" s="436">
        <v>6</v>
      </c>
      <c r="Z88" s="438">
        <v>2</v>
      </c>
      <c r="AA88" s="436"/>
      <c r="AB88" s="438"/>
      <c r="AC88" s="436"/>
      <c r="AD88" s="438"/>
      <c r="AE88" s="436"/>
      <c r="AF88" s="438"/>
      <c r="AG88" s="436"/>
      <c r="AH88" s="438"/>
      <c r="AI88" s="300"/>
      <c r="AJ88" s="146"/>
      <c r="AK88" s="297" t="s">
        <v>134</v>
      </c>
    </row>
    <row r="89" spans="1:37" s="11" customFormat="1" ht="31.5" customHeight="1">
      <c r="A89" s="483" t="s">
        <v>232</v>
      </c>
      <c r="B89" s="564" t="s">
        <v>319</v>
      </c>
      <c r="C89" s="437"/>
      <c r="D89" s="565">
        <f>IF(C89&lt;&gt;0,1,0)</f>
        <v>0</v>
      </c>
      <c r="E89" s="455"/>
      <c r="F89" s="566">
        <v>5</v>
      </c>
      <c r="G89" s="437"/>
      <c r="H89" s="438"/>
      <c r="I89" s="152">
        <f t="shared" si="7"/>
        <v>72</v>
      </c>
      <c r="J89" s="313">
        <v>2</v>
      </c>
      <c r="K89" s="313">
        <f t="shared" si="8"/>
        <v>72</v>
      </c>
      <c r="L89" s="145">
        <v>6</v>
      </c>
      <c r="M89" s="151">
        <f t="shared" si="9"/>
        <v>66</v>
      </c>
      <c r="N89" s="454">
        <v>620</v>
      </c>
      <c r="O89" s="437"/>
      <c r="P89" s="455"/>
      <c r="Q89" s="436"/>
      <c r="R89" s="438"/>
      <c r="S89" s="436"/>
      <c r="T89" s="438"/>
      <c r="U89" s="454"/>
      <c r="V89" s="438"/>
      <c r="W89" s="436"/>
      <c r="X89" s="438"/>
      <c r="Y89" s="436">
        <v>6</v>
      </c>
      <c r="Z89" s="438">
        <v>2</v>
      </c>
      <c r="AA89" s="436"/>
      <c r="AB89" s="438"/>
      <c r="AC89" s="436"/>
      <c r="AD89" s="438"/>
      <c r="AE89" s="436"/>
      <c r="AF89" s="438"/>
      <c r="AG89" s="436"/>
      <c r="AH89" s="438"/>
      <c r="AI89" s="300"/>
      <c r="AJ89" s="146"/>
      <c r="AK89" s="299" t="s">
        <v>143</v>
      </c>
    </row>
    <row r="90" spans="1:37" s="11" customFormat="1" ht="29.25" customHeight="1" thickBot="1">
      <c r="A90" s="483" t="s">
        <v>312</v>
      </c>
      <c r="B90" s="563" t="s">
        <v>320</v>
      </c>
      <c r="C90" s="453"/>
      <c r="D90" s="313">
        <f t="shared" si="6"/>
        <v>0</v>
      </c>
      <c r="E90" s="437"/>
      <c r="F90" s="437">
        <v>6</v>
      </c>
      <c r="G90" s="442"/>
      <c r="H90" s="438"/>
      <c r="I90" s="152">
        <f t="shared" si="7"/>
        <v>72</v>
      </c>
      <c r="J90" s="313">
        <v>2</v>
      </c>
      <c r="K90" s="313">
        <f t="shared" si="8"/>
        <v>72</v>
      </c>
      <c r="L90" s="145">
        <v>6</v>
      </c>
      <c r="M90" s="151">
        <f t="shared" si="9"/>
        <v>66</v>
      </c>
      <c r="N90" s="454">
        <v>6</v>
      </c>
      <c r="O90" s="437"/>
      <c r="P90" s="455"/>
      <c r="Q90" s="436"/>
      <c r="R90" s="438"/>
      <c r="S90" s="436"/>
      <c r="T90" s="438"/>
      <c r="U90" s="454"/>
      <c r="V90" s="438"/>
      <c r="W90" s="436"/>
      <c r="X90" s="438"/>
      <c r="Y90" s="436"/>
      <c r="Z90" s="438"/>
      <c r="AA90" s="436">
        <v>6</v>
      </c>
      <c r="AB90" s="438">
        <v>2</v>
      </c>
      <c r="AC90" s="436"/>
      <c r="AD90" s="438"/>
      <c r="AE90" s="436"/>
      <c r="AF90" s="438"/>
      <c r="AG90" s="436"/>
      <c r="AH90" s="438"/>
      <c r="AI90" s="300"/>
      <c r="AJ90" s="146"/>
      <c r="AK90" s="299" t="s">
        <v>141</v>
      </c>
    </row>
    <row r="91" spans="1:37" ht="15" customHeight="1" thickBot="1">
      <c r="A91" s="481"/>
      <c r="B91" s="513" t="s">
        <v>71</v>
      </c>
      <c r="C91" s="78">
        <f aca="true" t="shared" si="10" ref="C91:H91">SUM(C28,C75)</f>
        <v>19</v>
      </c>
      <c r="D91" s="161">
        <f t="shared" si="10"/>
        <v>19</v>
      </c>
      <c r="E91" s="157">
        <f t="shared" si="10"/>
        <v>7</v>
      </c>
      <c r="F91" s="157">
        <f>SUM(F28,F75)</f>
        <v>32</v>
      </c>
      <c r="G91" s="157">
        <f t="shared" si="10"/>
        <v>1</v>
      </c>
      <c r="H91" s="158">
        <f t="shared" si="10"/>
        <v>0</v>
      </c>
      <c r="I91" s="210">
        <f>SUM(I83:I90,I77:I81,I29:I74)</f>
        <v>6484</v>
      </c>
      <c r="J91" s="210">
        <f>SUM(J83:J90,J77:J81,J29:J74)</f>
        <v>171</v>
      </c>
      <c r="K91" s="210">
        <f>SUM(K83:K90,K77:K81,K29:K74)</f>
        <v>5800</v>
      </c>
      <c r="L91" s="210">
        <f>SUM(L83:L90,L77:L81,L29:L74)</f>
        <v>684</v>
      </c>
      <c r="M91" s="88">
        <f>K91-L91</f>
        <v>5116</v>
      </c>
      <c r="N91" s="211">
        <f>SUM(N83:N90,N77:N81,N29:N74)</f>
        <v>916</v>
      </c>
      <c r="O91" s="211">
        <f aca="true" t="shared" si="11" ref="O91:AH91">SUM(O83:O90,O77:O81,O29:O74)</f>
        <v>0</v>
      </c>
      <c r="P91" s="211">
        <f t="shared" si="11"/>
        <v>382</v>
      </c>
      <c r="Q91" s="211">
        <f t="shared" si="11"/>
        <v>88</v>
      </c>
      <c r="R91" s="211">
        <f t="shared" si="11"/>
        <v>23</v>
      </c>
      <c r="S91" s="211">
        <f t="shared" si="11"/>
        <v>68</v>
      </c>
      <c r="T91" s="211">
        <f t="shared" si="11"/>
        <v>14</v>
      </c>
      <c r="U91" s="211">
        <f t="shared" si="11"/>
        <v>88</v>
      </c>
      <c r="V91" s="211">
        <f t="shared" si="11"/>
        <v>24</v>
      </c>
      <c r="W91" s="211">
        <f t="shared" si="11"/>
        <v>108</v>
      </c>
      <c r="X91" s="211">
        <f t="shared" si="11"/>
        <v>27</v>
      </c>
      <c r="Y91" s="211">
        <f t="shared" si="11"/>
        <v>110</v>
      </c>
      <c r="Z91" s="211">
        <f t="shared" si="11"/>
        <v>26</v>
      </c>
      <c r="AA91" s="211">
        <f t="shared" si="11"/>
        <v>78</v>
      </c>
      <c r="AB91" s="211">
        <f t="shared" si="11"/>
        <v>21</v>
      </c>
      <c r="AC91" s="211">
        <f t="shared" si="11"/>
        <v>92</v>
      </c>
      <c r="AD91" s="211">
        <f t="shared" si="11"/>
        <v>22</v>
      </c>
      <c r="AE91" s="211">
        <f t="shared" si="11"/>
        <v>62</v>
      </c>
      <c r="AF91" s="211">
        <f t="shared" si="11"/>
        <v>14</v>
      </c>
      <c r="AG91" s="211">
        <f t="shared" si="11"/>
        <v>0</v>
      </c>
      <c r="AH91" s="211">
        <f t="shared" si="11"/>
        <v>0</v>
      </c>
      <c r="AI91" s="211">
        <f>SUM(AI83:AI90,AI78:AI81,AI29:AI74)</f>
        <v>0</v>
      </c>
      <c r="AJ91" s="166">
        <f>SUM(AJ83:AJ90,AJ78:AJ81,AJ29:AJ74)</f>
        <v>0</v>
      </c>
      <c r="AK91" s="300"/>
    </row>
    <row r="92" spans="1:37" ht="15" customHeight="1" thickBot="1">
      <c r="A92" s="482" t="s">
        <v>72</v>
      </c>
      <c r="B92" s="514"/>
      <c r="C92" s="79"/>
      <c r="D92" s="162"/>
      <c r="E92" s="80"/>
      <c r="F92" s="80"/>
      <c r="G92" s="80"/>
      <c r="H92" s="81"/>
      <c r="I92" s="212"/>
      <c r="J92" s="213"/>
      <c r="K92" s="214"/>
      <c r="L92" s="212"/>
      <c r="M92" s="215"/>
      <c r="N92" s="216"/>
      <c r="O92" s="216"/>
      <c r="P92" s="217"/>
      <c r="Q92" s="218"/>
      <c r="R92" s="177"/>
      <c r="S92" s="177"/>
      <c r="T92" s="216"/>
      <c r="U92" s="219"/>
      <c r="V92" s="218"/>
      <c r="W92" s="219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AI92" s="94"/>
      <c r="AJ92" s="340"/>
      <c r="AK92" s="297"/>
    </row>
    <row r="93" spans="1:37" ht="15" customHeight="1" thickBot="1">
      <c r="A93" s="483" t="s">
        <v>188</v>
      </c>
      <c r="B93" s="515"/>
      <c r="C93" s="82">
        <f>COUNT(C94:C99)</f>
        <v>0</v>
      </c>
      <c r="D93" s="163">
        <f>SUM(D94:D99)</f>
        <v>0</v>
      </c>
      <c r="E93" s="83">
        <f>COUNT(E94:E99)</f>
        <v>5</v>
      </c>
      <c r="F93" s="83">
        <f>COUNT(F94:F99)</f>
        <v>0</v>
      </c>
      <c r="G93" s="83">
        <f>COUNT(G94:G99)</f>
        <v>0</v>
      </c>
      <c r="H93" s="84">
        <f>COUNT(H94:H99)</f>
        <v>0</v>
      </c>
      <c r="I93" s="220" t="s">
        <v>70</v>
      </c>
      <c r="J93" s="220"/>
      <c r="K93" s="220"/>
      <c r="L93" s="221">
        <f>SUM(I94:I99)</f>
        <v>2160</v>
      </c>
      <c r="M93" s="222"/>
      <c r="N93" s="716" t="s">
        <v>24</v>
      </c>
      <c r="O93" s="633"/>
      <c r="P93" s="633"/>
      <c r="Q93" s="633"/>
      <c r="R93" s="633"/>
      <c r="S93" s="323">
        <f>SUM(J94:J99)</f>
        <v>60</v>
      </c>
      <c r="T93" s="201"/>
      <c r="U93" s="201"/>
      <c r="V93" s="678" t="s">
        <v>126</v>
      </c>
      <c r="W93" s="678"/>
      <c r="X93" s="678"/>
      <c r="Y93" s="678"/>
      <c r="Z93" s="678"/>
      <c r="AA93" s="678"/>
      <c r="AB93" s="678"/>
      <c r="AC93" s="678"/>
      <c r="AD93" s="678"/>
      <c r="AE93" s="678"/>
      <c r="AF93" s="678"/>
      <c r="AG93" s="463"/>
      <c r="AH93" s="463"/>
      <c r="AI93" s="463"/>
      <c r="AJ93" s="166"/>
      <c r="AK93" s="297"/>
    </row>
    <row r="94" spans="1:37" ht="17.25" customHeight="1">
      <c r="A94" s="484" t="s">
        <v>233</v>
      </c>
      <c r="B94" s="516" t="s">
        <v>124</v>
      </c>
      <c r="C94" s="436"/>
      <c r="D94" s="145">
        <f>IF(C94&lt;&gt;0,1,0)</f>
        <v>0</v>
      </c>
      <c r="E94" s="437">
        <v>2</v>
      </c>
      <c r="F94" s="437"/>
      <c r="G94" s="437"/>
      <c r="H94" s="438"/>
      <c r="I94" s="152">
        <f aca="true" t="shared" si="12" ref="I94:I99">J94*36</f>
        <v>216</v>
      </c>
      <c r="J94" s="145">
        <v>6</v>
      </c>
      <c r="K94" s="145">
        <f aca="true" t="shared" si="13" ref="K94:K99">IF(D94&lt;&gt;0,I94-36,I94-0)</f>
        <v>216</v>
      </c>
      <c r="L94" s="145">
        <f aca="true" t="shared" si="14" ref="L94:L99">N94+O94+P94</f>
        <v>4</v>
      </c>
      <c r="M94" s="146">
        <f aca="true" t="shared" si="15" ref="M94:M100">K94-L94</f>
        <v>212</v>
      </c>
      <c r="N94" s="450"/>
      <c r="O94" s="451"/>
      <c r="P94" s="452">
        <v>4</v>
      </c>
      <c r="Q94" s="453"/>
      <c r="R94" s="451"/>
      <c r="S94" s="451">
        <v>4</v>
      </c>
      <c r="T94" s="445">
        <v>6</v>
      </c>
      <c r="U94" s="453"/>
      <c r="V94" s="445"/>
      <c r="W94" s="450"/>
      <c r="X94" s="452"/>
      <c r="Y94" s="453"/>
      <c r="Z94" s="445"/>
      <c r="AA94" s="450"/>
      <c r="AB94" s="452"/>
      <c r="AC94" s="453"/>
      <c r="AD94" s="445"/>
      <c r="AE94" s="450"/>
      <c r="AF94" s="445"/>
      <c r="AG94" s="450"/>
      <c r="AH94" s="445"/>
      <c r="AI94" s="312"/>
      <c r="AJ94" s="151"/>
      <c r="AK94" s="302" t="s">
        <v>148</v>
      </c>
    </row>
    <row r="95" spans="1:37" ht="15" customHeight="1">
      <c r="A95" s="560" t="s">
        <v>234</v>
      </c>
      <c r="B95" s="559" t="s">
        <v>265</v>
      </c>
      <c r="C95" s="436"/>
      <c r="D95" s="145">
        <f>IF(C95&lt;&gt;0,1,0)</f>
        <v>0</v>
      </c>
      <c r="E95" s="437">
        <v>4</v>
      </c>
      <c r="F95" s="437"/>
      <c r="G95" s="437"/>
      <c r="H95" s="438"/>
      <c r="I95" s="152">
        <f t="shared" si="12"/>
        <v>540</v>
      </c>
      <c r="J95" s="145">
        <v>15</v>
      </c>
      <c r="K95" s="145">
        <f t="shared" si="13"/>
        <v>540</v>
      </c>
      <c r="L95" s="145">
        <f t="shared" si="14"/>
        <v>4</v>
      </c>
      <c r="M95" s="146">
        <f t="shared" si="15"/>
        <v>536</v>
      </c>
      <c r="N95" s="454"/>
      <c r="O95" s="437"/>
      <c r="P95" s="455">
        <v>4</v>
      </c>
      <c r="Q95" s="436"/>
      <c r="R95" s="437"/>
      <c r="S95" s="437"/>
      <c r="T95" s="438"/>
      <c r="U95" s="436"/>
      <c r="V95" s="438"/>
      <c r="W95" s="454">
        <v>4</v>
      </c>
      <c r="X95" s="455">
        <v>15</v>
      </c>
      <c r="Y95" s="436"/>
      <c r="Z95" s="438"/>
      <c r="AA95" s="454"/>
      <c r="AB95" s="455"/>
      <c r="AC95" s="436"/>
      <c r="AD95" s="438"/>
      <c r="AE95" s="454"/>
      <c r="AF95" s="438"/>
      <c r="AG95" s="454"/>
      <c r="AH95" s="438"/>
      <c r="AI95" s="152"/>
      <c r="AJ95" s="146"/>
      <c r="AK95" s="302" t="s">
        <v>149</v>
      </c>
    </row>
    <row r="96" spans="1:37" ht="15" customHeight="1">
      <c r="A96" s="560" t="s">
        <v>235</v>
      </c>
      <c r="B96" s="517" t="s">
        <v>266</v>
      </c>
      <c r="C96" s="436"/>
      <c r="D96" s="145">
        <f>IF(C96&lt;&gt;0,1,0)</f>
        <v>0</v>
      </c>
      <c r="E96" s="437">
        <v>5</v>
      </c>
      <c r="F96" s="437"/>
      <c r="G96" s="437"/>
      <c r="H96" s="438"/>
      <c r="I96" s="152">
        <f t="shared" si="12"/>
        <v>432</v>
      </c>
      <c r="J96" s="145">
        <v>12</v>
      </c>
      <c r="K96" s="145">
        <f t="shared" si="13"/>
        <v>432</v>
      </c>
      <c r="L96" s="145">
        <f t="shared" si="14"/>
        <v>4</v>
      </c>
      <c r="M96" s="146">
        <f t="shared" si="15"/>
        <v>428</v>
      </c>
      <c r="N96" s="454"/>
      <c r="O96" s="437"/>
      <c r="P96" s="455">
        <v>4</v>
      </c>
      <c r="Q96" s="436"/>
      <c r="R96" s="437"/>
      <c r="S96" s="437"/>
      <c r="T96" s="438"/>
      <c r="U96" s="436"/>
      <c r="V96" s="438"/>
      <c r="W96" s="454"/>
      <c r="X96" s="455"/>
      <c r="Y96" s="436">
        <v>4</v>
      </c>
      <c r="Z96" s="438">
        <v>12</v>
      </c>
      <c r="AA96" s="454"/>
      <c r="AB96" s="455"/>
      <c r="AC96" s="436"/>
      <c r="AD96" s="438"/>
      <c r="AE96" s="454"/>
      <c r="AF96" s="438"/>
      <c r="AG96" s="454"/>
      <c r="AH96" s="438"/>
      <c r="AI96" s="152"/>
      <c r="AJ96" s="146"/>
      <c r="AK96" s="302" t="s">
        <v>185</v>
      </c>
    </row>
    <row r="97" spans="1:37" ht="17.25" customHeight="1">
      <c r="A97" s="560" t="s">
        <v>272</v>
      </c>
      <c r="B97" s="517" t="s">
        <v>271</v>
      </c>
      <c r="C97" s="436"/>
      <c r="D97" s="145"/>
      <c r="E97" s="437">
        <v>7</v>
      </c>
      <c r="F97" s="437"/>
      <c r="G97" s="437"/>
      <c r="H97" s="438"/>
      <c r="I97" s="152">
        <f>J97*36</f>
        <v>324</v>
      </c>
      <c r="J97" s="145">
        <v>9</v>
      </c>
      <c r="K97" s="145">
        <f>IF(D97&lt;&gt;0,I97-36,I97-0)</f>
        <v>324</v>
      </c>
      <c r="L97" s="145">
        <f>N97+O97+P97</f>
        <v>4</v>
      </c>
      <c r="M97" s="146">
        <f>K97-L97</f>
        <v>320</v>
      </c>
      <c r="N97" s="450"/>
      <c r="O97" s="537"/>
      <c r="P97" s="452">
        <v>4</v>
      </c>
      <c r="Q97" s="453"/>
      <c r="R97" s="537"/>
      <c r="S97" s="537"/>
      <c r="T97" s="445"/>
      <c r="U97" s="453"/>
      <c r="V97" s="445"/>
      <c r="W97" s="450"/>
      <c r="X97" s="452"/>
      <c r="Y97" s="453"/>
      <c r="Z97" s="445"/>
      <c r="AA97" s="450"/>
      <c r="AB97" s="452"/>
      <c r="AC97" s="453">
        <v>4</v>
      </c>
      <c r="AD97" s="445">
        <v>9</v>
      </c>
      <c r="AE97" s="450"/>
      <c r="AF97" s="445"/>
      <c r="AG97" s="450"/>
      <c r="AH97" s="445"/>
      <c r="AI97" s="312"/>
      <c r="AJ97" s="151"/>
      <c r="AK97" s="302"/>
    </row>
    <row r="98" spans="1:37" ht="15" customHeight="1">
      <c r="A98" s="560" t="s">
        <v>273</v>
      </c>
      <c r="B98" s="518" t="s">
        <v>267</v>
      </c>
      <c r="C98" s="439"/>
      <c r="D98" s="145"/>
      <c r="E98" s="440">
        <v>9</v>
      </c>
      <c r="F98" s="440"/>
      <c r="G98" s="440"/>
      <c r="H98" s="441"/>
      <c r="I98" s="152">
        <f t="shared" si="12"/>
        <v>648</v>
      </c>
      <c r="J98" s="145">
        <v>18</v>
      </c>
      <c r="K98" s="145">
        <f t="shared" si="13"/>
        <v>648</v>
      </c>
      <c r="L98" s="145">
        <f t="shared" si="14"/>
        <v>4</v>
      </c>
      <c r="M98" s="146">
        <f t="shared" si="15"/>
        <v>644</v>
      </c>
      <c r="N98" s="457"/>
      <c r="O98" s="437"/>
      <c r="P98" s="455">
        <v>4</v>
      </c>
      <c r="Q98" s="436"/>
      <c r="R98" s="437"/>
      <c r="S98" s="437"/>
      <c r="T98" s="438"/>
      <c r="U98" s="439"/>
      <c r="V98" s="441"/>
      <c r="W98" s="454"/>
      <c r="X98" s="455"/>
      <c r="Y98" s="439"/>
      <c r="Z98" s="441"/>
      <c r="AA98" s="454"/>
      <c r="AB98" s="458"/>
      <c r="AC98" s="439"/>
      <c r="AD98" s="441"/>
      <c r="AE98" s="457"/>
      <c r="AF98" s="441"/>
      <c r="AG98" s="457">
        <v>4</v>
      </c>
      <c r="AH98" s="441">
        <v>18</v>
      </c>
      <c r="AI98" s="156"/>
      <c r="AJ98" s="155"/>
      <c r="AK98" s="302" t="s">
        <v>150</v>
      </c>
    </row>
    <row r="99" spans="1:37" ht="15" customHeight="1" thickBot="1">
      <c r="A99" s="485"/>
      <c r="B99" s="519"/>
      <c r="C99" s="459"/>
      <c r="D99" s="160">
        <f>IF(C99&lt;&gt;0,1,0)</f>
        <v>0</v>
      </c>
      <c r="E99" s="74"/>
      <c r="F99" s="74"/>
      <c r="G99" s="74"/>
      <c r="H99" s="75"/>
      <c r="I99" s="156">
        <f t="shared" si="12"/>
        <v>0</v>
      </c>
      <c r="J99" s="145"/>
      <c r="K99" s="154">
        <f t="shared" si="13"/>
        <v>0</v>
      </c>
      <c r="L99" s="154">
        <f t="shared" si="14"/>
        <v>0</v>
      </c>
      <c r="M99" s="146">
        <f t="shared" si="15"/>
        <v>0</v>
      </c>
      <c r="N99" s="156"/>
      <c r="O99" s="145"/>
      <c r="P99" s="293"/>
      <c r="Q99" s="170"/>
      <c r="R99" s="160"/>
      <c r="S99" s="160"/>
      <c r="T99" s="171"/>
      <c r="U99" s="170"/>
      <c r="V99" s="171"/>
      <c r="W99" s="152"/>
      <c r="X99" s="293"/>
      <c r="Y99" s="170"/>
      <c r="Z99" s="171"/>
      <c r="AA99" s="152"/>
      <c r="AB99" s="294"/>
      <c r="AC99" s="170"/>
      <c r="AD99" s="171"/>
      <c r="AE99" s="156"/>
      <c r="AF99" s="171"/>
      <c r="AG99" s="156"/>
      <c r="AH99" s="171"/>
      <c r="AI99" s="156"/>
      <c r="AJ99" s="171"/>
      <c r="AK99" s="297"/>
    </row>
    <row r="100" spans="1:37" ht="15" customHeight="1" thickBot="1">
      <c r="A100" s="481"/>
      <c r="B100" s="513" t="s">
        <v>73</v>
      </c>
      <c r="C100" s="85">
        <f>COUNT(C94:C99)</f>
        <v>0</v>
      </c>
      <c r="D100" s="86">
        <f>SUM(D94:D99)</f>
        <v>0</v>
      </c>
      <c r="E100" s="86">
        <f>COUNT(E94:E99)</f>
        <v>5</v>
      </c>
      <c r="F100" s="86">
        <f>COUNT(F94:F99)</f>
        <v>0</v>
      </c>
      <c r="G100" s="86">
        <f>COUNT(G94:G99)</f>
        <v>0</v>
      </c>
      <c r="H100" s="87">
        <f>COUNT(H94:H99)</f>
        <v>0</v>
      </c>
      <c r="I100" s="223">
        <f>SUM(I94:I99)</f>
        <v>2160</v>
      </c>
      <c r="J100" s="224">
        <f>SUM(J94:J99)</f>
        <v>60</v>
      </c>
      <c r="K100" s="224">
        <f>SUM(K94:K99)</f>
        <v>2160</v>
      </c>
      <c r="L100" s="161">
        <f>SUM(L94:L99)</f>
        <v>20</v>
      </c>
      <c r="M100" s="88">
        <f t="shared" si="15"/>
        <v>2140</v>
      </c>
      <c r="N100" s="211">
        <f aca="true" t="shared" si="16" ref="N100:AH100">SUM(N94:N99)</f>
        <v>0</v>
      </c>
      <c r="O100" s="211">
        <f t="shared" si="16"/>
        <v>0</v>
      </c>
      <c r="P100" s="323">
        <f t="shared" si="16"/>
        <v>20</v>
      </c>
      <c r="Q100" s="225">
        <f t="shared" si="16"/>
        <v>0</v>
      </c>
      <c r="R100" s="100">
        <f t="shared" si="16"/>
        <v>0</v>
      </c>
      <c r="S100" s="100">
        <f t="shared" si="16"/>
        <v>4</v>
      </c>
      <c r="T100" s="226">
        <f t="shared" si="16"/>
        <v>6</v>
      </c>
      <c r="U100" s="227">
        <f t="shared" si="16"/>
        <v>0</v>
      </c>
      <c r="V100" s="323">
        <f t="shared" si="16"/>
        <v>0</v>
      </c>
      <c r="W100" s="227">
        <f t="shared" si="16"/>
        <v>4</v>
      </c>
      <c r="X100" s="211">
        <f t="shared" si="16"/>
        <v>15</v>
      </c>
      <c r="Y100" s="211">
        <f t="shared" si="16"/>
        <v>4</v>
      </c>
      <c r="Z100" s="211">
        <f t="shared" si="16"/>
        <v>12</v>
      </c>
      <c r="AA100" s="211">
        <f t="shared" si="16"/>
        <v>0</v>
      </c>
      <c r="AB100" s="166">
        <f t="shared" si="16"/>
        <v>0</v>
      </c>
      <c r="AC100" s="211">
        <f t="shared" si="16"/>
        <v>4</v>
      </c>
      <c r="AD100" s="211">
        <f t="shared" si="16"/>
        <v>9</v>
      </c>
      <c r="AE100" s="211">
        <f t="shared" si="16"/>
        <v>0</v>
      </c>
      <c r="AF100" s="166">
        <f>SUM(AF94:AF99)</f>
        <v>0</v>
      </c>
      <c r="AG100" s="211">
        <f t="shared" si="16"/>
        <v>4</v>
      </c>
      <c r="AH100" s="166">
        <f t="shared" si="16"/>
        <v>18</v>
      </c>
      <c r="AI100" s="211">
        <f>SUM(AI94:AI99)</f>
        <v>0</v>
      </c>
      <c r="AJ100" s="166">
        <f>SUM(AJ94:AJ99)</f>
        <v>0</v>
      </c>
      <c r="AK100" s="297"/>
    </row>
    <row r="101" spans="1:37" ht="15" customHeight="1" thickBot="1">
      <c r="A101" s="477" t="s">
        <v>74</v>
      </c>
      <c r="B101" s="502"/>
      <c r="C101" s="89"/>
      <c r="D101" s="90"/>
      <c r="E101" s="90"/>
      <c r="F101" s="90"/>
      <c r="G101" s="90"/>
      <c r="H101" s="91"/>
      <c r="I101" s="228"/>
      <c r="J101" s="68"/>
      <c r="K101" s="229"/>
      <c r="L101" s="92"/>
      <c r="M101" s="93"/>
      <c r="N101" s="230"/>
      <c r="O101" s="92"/>
      <c r="P101" s="231"/>
      <c r="Q101" s="232"/>
      <c r="R101" s="233"/>
      <c r="S101" s="233"/>
      <c r="T101" s="234"/>
      <c r="U101" s="235"/>
      <c r="V101" s="236"/>
      <c r="W101" s="237"/>
      <c r="X101" s="238"/>
      <c r="Y101" s="90"/>
      <c r="Z101" s="236"/>
      <c r="AA101" s="237"/>
      <c r="AB101" s="238"/>
      <c r="AC101" s="90"/>
      <c r="AD101" s="236"/>
      <c r="AE101" s="237"/>
      <c r="AF101" s="239"/>
      <c r="AG101" s="237"/>
      <c r="AH101" s="239"/>
      <c r="AI101" s="90"/>
      <c r="AJ101" s="239"/>
      <c r="AK101" s="297"/>
    </row>
    <row r="102" spans="1:37" ht="15" customHeight="1" thickBot="1">
      <c r="A102" s="486" t="s">
        <v>170</v>
      </c>
      <c r="B102" s="520"/>
      <c r="C102" s="95">
        <f>COUNT(C103:C103)</f>
        <v>0</v>
      </c>
      <c r="D102" s="96">
        <f>SUM(D103:D103)</f>
        <v>0</v>
      </c>
      <c r="E102" s="96">
        <f>COUNT(E103:E103)</f>
        <v>0</v>
      </c>
      <c r="F102" s="96">
        <f>COUNT(F103:F103)</f>
        <v>0</v>
      </c>
      <c r="G102" s="96">
        <f>COUNT(G103:G103)</f>
        <v>0</v>
      </c>
      <c r="H102" s="97">
        <f>COUNT(H103:H103)</f>
        <v>0</v>
      </c>
      <c r="I102" s="715" t="s">
        <v>70</v>
      </c>
      <c r="J102" s="699"/>
      <c r="K102" s="699"/>
      <c r="L102" s="98">
        <f>SUM(I103:I103)</f>
        <v>324</v>
      </c>
      <c r="M102" s="99"/>
      <c r="N102" s="698" t="s">
        <v>24</v>
      </c>
      <c r="O102" s="698"/>
      <c r="P102" s="698"/>
      <c r="Q102" s="698"/>
      <c r="R102" s="698"/>
      <c r="S102" s="98">
        <f>SUM(J103:J103)</f>
        <v>9</v>
      </c>
      <c r="T102" s="202"/>
      <c r="U102" s="240"/>
      <c r="V102" s="718" t="s">
        <v>127</v>
      </c>
      <c r="W102" s="718"/>
      <c r="X102" s="718"/>
      <c r="Y102" s="718"/>
      <c r="Z102" s="718"/>
      <c r="AA102" s="718"/>
      <c r="AB102" s="718"/>
      <c r="AC102" s="718"/>
      <c r="AD102" s="718"/>
      <c r="AE102" s="718"/>
      <c r="AF102" s="718"/>
      <c r="AG102" s="98"/>
      <c r="AH102" s="99"/>
      <c r="AI102" s="98"/>
      <c r="AJ102" s="99"/>
      <c r="AK102" s="297"/>
    </row>
    <row r="103" spans="1:37" ht="28.5" customHeight="1" thickBot="1">
      <c r="A103" s="487" t="s">
        <v>236</v>
      </c>
      <c r="B103" s="521" t="s">
        <v>129</v>
      </c>
      <c r="C103" s="462"/>
      <c r="D103" s="100">
        <f>IF(C103&lt;&gt;0,1,0)</f>
        <v>0</v>
      </c>
      <c r="E103" s="460"/>
      <c r="F103" s="460"/>
      <c r="G103" s="460"/>
      <c r="H103" s="461"/>
      <c r="I103" s="225">
        <f>J103*36</f>
        <v>324</v>
      </c>
      <c r="J103" s="100">
        <v>9</v>
      </c>
      <c r="K103" s="100">
        <f>IF(D103&lt;&gt;0,I103-36,I103-0)</f>
        <v>324</v>
      </c>
      <c r="L103" s="100">
        <f>N103+O103+P103</f>
        <v>12</v>
      </c>
      <c r="M103" s="226">
        <f>K103-L103</f>
        <v>312</v>
      </c>
      <c r="N103" s="241"/>
      <c r="O103" s="100"/>
      <c r="P103" s="242">
        <v>12</v>
      </c>
      <c r="Q103" s="225"/>
      <c r="R103" s="100"/>
      <c r="S103" s="100"/>
      <c r="T103" s="226"/>
      <c r="U103" s="241"/>
      <c r="V103" s="226"/>
      <c r="W103" s="241"/>
      <c r="X103" s="242"/>
      <c r="Y103" s="225"/>
      <c r="Z103" s="226"/>
      <c r="AA103" s="241"/>
      <c r="AB103" s="242"/>
      <c r="AC103" s="225"/>
      <c r="AD103" s="226"/>
      <c r="AE103" s="225"/>
      <c r="AF103" s="226"/>
      <c r="AG103" s="225">
        <v>12</v>
      </c>
      <c r="AH103" s="226">
        <v>9</v>
      </c>
      <c r="AI103" s="241"/>
      <c r="AJ103" s="226"/>
      <c r="AK103" s="297" t="s">
        <v>186</v>
      </c>
    </row>
    <row r="104" spans="1:37" ht="15" customHeight="1" thickBot="1">
      <c r="A104" s="488"/>
      <c r="B104" s="522" t="s">
        <v>75</v>
      </c>
      <c r="C104" s="101">
        <f>COUNT(C103:C103)</f>
        <v>0</v>
      </c>
      <c r="D104" s="102">
        <f>SUM(D103:D103)</f>
        <v>0</v>
      </c>
      <c r="E104" s="102">
        <f>COUNT(E103:E103)</f>
        <v>0</v>
      </c>
      <c r="F104" s="102">
        <f>COUNT(F103:F103)</f>
        <v>0</v>
      </c>
      <c r="G104" s="102">
        <f>COUNT(G103:G103)</f>
        <v>0</v>
      </c>
      <c r="H104" s="103">
        <f>COUNT(H103:H103)</f>
        <v>0</v>
      </c>
      <c r="I104" s="243">
        <f>SUM(I103:I103)</f>
        <v>324</v>
      </c>
      <c r="J104" s="104">
        <f>SUM(J103:J103)</f>
        <v>9</v>
      </c>
      <c r="K104" s="104">
        <f>SUM(K103:K103)</f>
        <v>324</v>
      </c>
      <c r="L104" s="104">
        <f>SUM(L103:L103)</f>
        <v>12</v>
      </c>
      <c r="M104" s="105">
        <f>SUM(M103:M103)</f>
        <v>312</v>
      </c>
      <c r="N104" s="244">
        <f>N103</f>
        <v>0</v>
      </c>
      <c r="O104" s="104">
        <f aca="true" t="shared" si="17" ref="O104:AD104">O103</f>
        <v>0</v>
      </c>
      <c r="P104" s="245">
        <f t="shared" si="17"/>
        <v>12</v>
      </c>
      <c r="Q104" s="246">
        <f t="shared" si="17"/>
        <v>0</v>
      </c>
      <c r="R104" s="247">
        <f t="shared" si="17"/>
        <v>0</v>
      </c>
      <c r="S104" s="247">
        <f t="shared" si="17"/>
        <v>0</v>
      </c>
      <c r="T104" s="248">
        <f t="shared" si="17"/>
        <v>0</v>
      </c>
      <c r="U104" s="244">
        <f t="shared" si="17"/>
        <v>0</v>
      </c>
      <c r="V104" s="105">
        <f t="shared" si="17"/>
        <v>0</v>
      </c>
      <c r="W104" s="244">
        <f t="shared" si="17"/>
        <v>0</v>
      </c>
      <c r="X104" s="245">
        <f t="shared" si="17"/>
        <v>0</v>
      </c>
      <c r="Y104" s="243">
        <f t="shared" si="17"/>
        <v>0</v>
      </c>
      <c r="Z104" s="105">
        <f t="shared" si="17"/>
        <v>0</v>
      </c>
      <c r="AA104" s="244">
        <f t="shared" si="17"/>
        <v>0</v>
      </c>
      <c r="AB104" s="245">
        <f t="shared" si="17"/>
        <v>0</v>
      </c>
      <c r="AC104" s="243">
        <f t="shared" si="17"/>
        <v>0</v>
      </c>
      <c r="AD104" s="105">
        <f t="shared" si="17"/>
        <v>0</v>
      </c>
      <c r="AE104" s="243">
        <f>AE103</f>
        <v>0</v>
      </c>
      <c r="AF104" s="105">
        <f>AF103</f>
        <v>0</v>
      </c>
      <c r="AG104" s="243">
        <v>12</v>
      </c>
      <c r="AH104" s="105">
        <v>9</v>
      </c>
      <c r="AI104" s="464">
        <f>AI103</f>
        <v>0</v>
      </c>
      <c r="AJ104" s="341">
        <f>AJ103</f>
        <v>0</v>
      </c>
      <c r="AK104" s="297"/>
    </row>
    <row r="105" spans="1:37" ht="15" customHeight="1">
      <c r="A105" s="489" t="s">
        <v>93</v>
      </c>
      <c r="B105" s="523"/>
      <c r="C105" s="106"/>
      <c r="D105" s="107"/>
      <c r="E105" s="107"/>
      <c r="F105" s="107"/>
      <c r="G105" s="107"/>
      <c r="H105" s="108"/>
      <c r="I105" s="249"/>
      <c r="J105" s="109"/>
      <c r="K105" s="109"/>
      <c r="L105" s="109"/>
      <c r="M105" s="110"/>
      <c r="N105" s="109"/>
      <c r="O105" s="109"/>
      <c r="P105" s="250"/>
      <c r="Q105" s="313"/>
      <c r="R105" s="313"/>
      <c r="S105" s="313"/>
      <c r="T105" s="313"/>
      <c r="U105" s="109"/>
      <c r="V105" s="110"/>
      <c r="W105" s="109"/>
      <c r="X105" s="250"/>
      <c r="Y105" s="249"/>
      <c r="Z105" s="110"/>
      <c r="AA105" s="109"/>
      <c r="AB105" s="250"/>
      <c r="AC105" s="249"/>
      <c r="AD105" s="110"/>
      <c r="AE105" s="249"/>
      <c r="AF105" s="110"/>
      <c r="AG105" s="249"/>
      <c r="AH105" s="110"/>
      <c r="AI105" s="109"/>
      <c r="AJ105" s="110"/>
      <c r="AK105" s="297"/>
    </row>
    <row r="106" spans="1:37" ht="15" customHeight="1">
      <c r="A106" s="490" t="s">
        <v>94</v>
      </c>
      <c r="B106" s="524" t="s">
        <v>97</v>
      </c>
      <c r="C106" s="436"/>
      <c r="D106" s="111"/>
      <c r="E106" s="437"/>
      <c r="F106" s="437">
        <v>2</v>
      </c>
      <c r="G106" s="437"/>
      <c r="H106" s="438"/>
      <c r="I106" s="251">
        <f>J106*36</f>
        <v>108</v>
      </c>
      <c r="J106" s="112">
        <v>3</v>
      </c>
      <c r="K106" s="112">
        <f>IF(D106&lt;&gt;0,I106-36,I106-0)</f>
        <v>108</v>
      </c>
      <c r="L106" s="112">
        <f>N106+O106+P106</f>
        <v>14</v>
      </c>
      <c r="M106" s="113">
        <f>K106-L106</f>
        <v>94</v>
      </c>
      <c r="N106" s="300">
        <v>6</v>
      </c>
      <c r="O106" s="145"/>
      <c r="P106" s="293">
        <v>8</v>
      </c>
      <c r="Q106" s="145"/>
      <c r="R106" s="145"/>
      <c r="S106" s="145">
        <v>14</v>
      </c>
      <c r="T106" s="145">
        <v>3</v>
      </c>
      <c r="U106" s="152"/>
      <c r="V106" s="146"/>
      <c r="W106" s="152"/>
      <c r="X106" s="293"/>
      <c r="Y106" s="300"/>
      <c r="Z106" s="146"/>
      <c r="AA106" s="152"/>
      <c r="AB106" s="293"/>
      <c r="AC106" s="300"/>
      <c r="AD106" s="146"/>
      <c r="AE106" s="152"/>
      <c r="AF106" s="146"/>
      <c r="AG106" s="152"/>
      <c r="AH106" s="146"/>
      <c r="AI106" s="152"/>
      <c r="AJ106" s="146"/>
      <c r="AK106" s="297"/>
    </row>
    <row r="107" spans="1:37" ht="15" customHeight="1" thickBot="1">
      <c r="A107" s="491"/>
      <c r="B107" s="525"/>
      <c r="C107" s="114"/>
      <c r="D107" s="115"/>
      <c r="E107" s="115"/>
      <c r="F107" s="115"/>
      <c r="G107" s="115"/>
      <c r="H107" s="116"/>
      <c r="I107" s="252"/>
      <c r="J107" s="253"/>
      <c r="K107" s="117"/>
      <c r="L107" s="117"/>
      <c r="M107" s="118"/>
      <c r="N107" s="254">
        <f>N108*100/L108</f>
        <v>127.93296089385476</v>
      </c>
      <c r="O107" s="117"/>
      <c r="P107" s="255"/>
      <c r="Q107" s="154"/>
      <c r="R107" s="154"/>
      <c r="S107" s="154"/>
      <c r="T107" s="154"/>
      <c r="U107" s="244"/>
      <c r="V107" s="256"/>
      <c r="W107" s="115"/>
      <c r="X107" s="255"/>
      <c r="Y107" s="114"/>
      <c r="Z107" s="118"/>
      <c r="AA107" s="115"/>
      <c r="AB107" s="255"/>
      <c r="AC107" s="114"/>
      <c r="AD107" s="118"/>
      <c r="AE107" s="114"/>
      <c r="AF107" s="118"/>
      <c r="AG107" s="114"/>
      <c r="AH107" s="118"/>
      <c r="AI107" s="244"/>
      <c r="AJ107" s="256"/>
      <c r="AK107" s="297"/>
    </row>
    <row r="108" spans="1:37" ht="15" customHeight="1" thickBot="1">
      <c r="A108" s="481"/>
      <c r="B108" s="526" t="s">
        <v>28</v>
      </c>
      <c r="C108" s="119">
        <f aca="true" t="shared" si="18" ref="C108:J108">SUM(C91+C100+C104)</f>
        <v>19</v>
      </c>
      <c r="D108" s="122">
        <f t="shared" si="18"/>
        <v>19</v>
      </c>
      <c r="E108" s="120">
        <f t="shared" si="18"/>
        <v>12</v>
      </c>
      <c r="F108" s="120">
        <f t="shared" si="18"/>
        <v>32</v>
      </c>
      <c r="G108" s="120">
        <f t="shared" si="18"/>
        <v>1</v>
      </c>
      <c r="H108" s="121">
        <f t="shared" si="18"/>
        <v>0</v>
      </c>
      <c r="I108" s="257">
        <f t="shared" si="18"/>
        <v>8968</v>
      </c>
      <c r="J108" s="258">
        <f t="shared" si="18"/>
        <v>240</v>
      </c>
      <c r="K108" s="122">
        <f>SUM(K91+K100+K104)+C108*36</f>
        <v>8968</v>
      </c>
      <c r="L108" s="122">
        <f>SUM(L91+L100+L104)</f>
        <v>716</v>
      </c>
      <c r="M108" s="123">
        <f>SUM(M91+M100+M104)+C108*36</f>
        <v>8252</v>
      </c>
      <c r="N108" s="259">
        <f>SUM(N91+N100+N104)</f>
        <v>916</v>
      </c>
      <c r="O108" s="122">
        <f>SUM(O91+O100+O104)</f>
        <v>0</v>
      </c>
      <c r="P108" s="125">
        <f>SUM(P91+P100+P104)</f>
        <v>414</v>
      </c>
      <c r="Q108" s="260">
        <f>SUM(Q91+Q100+Q104)</f>
        <v>88</v>
      </c>
      <c r="R108" s="324">
        <f>SUM(R91+R100+R104)</f>
        <v>23</v>
      </c>
      <c r="S108" s="324">
        <f>SUM(S91)</f>
        <v>68</v>
      </c>
      <c r="T108" s="124">
        <f>SUM(T91+T100+T104)</f>
        <v>20</v>
      </c>
      <c r="U108" s="259">
        <f>SUM(U91+U100+U104)</f>
        <v>88</v>
      </c>
      <c r="V108" s="122">
        <f>SUM(V91+V100+V104)</f>
        <v>24</v>
      </c>
      <c r="W108" s="122">
        <f>SUM(W91)</f>
        <v>108</v>
      </c>
      <c r="X108" s="125">
        <f>SUM(X91+X100+X104)</f>
        <v>42</v>
      </c>
      <c r="Y108" s="261">
        <f>SUM(Y91+Y100+Y104)</f>
        <v>114</v>
      </c>
      <c r="Z108" s="123">
        <f>SUM(Z91+Z100+Z104)</f>
        <v>38</v>
      </c>
      <c r="AA108" s="259">
        <f>SUM(AA91)</f>
        <v>78</v>
      </c>
      <c r="AB108" s="125">
        <f>SUM(AB91+AB100+AB104)</f>
        <v>21</v>
      </c>
      <c r="AC108" s="261">
        <f>SUM(AC91+AC100+AC104)</f>
        <v>96</v>
      </c>
      <c r="AD108" s="123">
        <f>SUM(AD91+AD100+AD104)</f>
        <v>31</v>
      </c>
      <c r="AE108" s="261">
        <f>SUM(AE91)</f>
        <v>62</v>
      </c>
      <c r="AF108" s="123">
        <f>SUM(AF91+AF100+AF104)</f>
        <v>14</v>
      </c>
      <c r="AG108" s="261">
        <f>SUM(AG91+AG100+AG104)</f>
        <v>16</v>
      </c>
      <c r="AH108" s="123">
        <f>SUM(AH91+AH100+AH104)</f>
        <v>27</v>
      </c>
      <c r="AI108" s="259">
        <f>SUM(AI91+AI100+AI104)</f>
        <v>0</v>
      </c>
      <c r="AJ108" s="123">
        <f>SUM(AJ91+AJ100+AJ104)</f>
        <v>0</v>
      </c>
      <c r="AK108" s="297"/>
    </row>
    <row r="109" spans="1:37" ht="15" customHeight="1">
      <c r="A109" s="483"/>
      <c r="B109" s="527" t="s">
        <v>81</v>
      </c>
      <c r="C109" s="126"/>
      <c r="D109" s="129"/>
      <c r="E109" s="127"/>
      <c r="F109" s="127"/>
      <c r="G109" s="127"/>
      <c r="H109" s="128"/>
      <c r="I109" s="262"/>
      <c r="J109" s="263"/>
      <c r="K109" s="129"/>
      <c r="L109" s="129"/>
      <c r="M109" s="130"/>
      <c r="N109" s="264"/>
      <c r="O109" s="129"/>
      <c r="P109" s="265"/>
      <c r="Q109" s="266">
        <f>Q108+S108</f>
        <v>156</v>
      </c>
      <c r="R109" s="267">
        <f>R108+T108</f>
        <v>43</v>
      </c>
      <c r="S109" s="267"/>
      <c r="T109" s="268"/>
      <c r="U109" s="269">
        <f>U108+W108</f>
        <v>196</v>
      </c>
      <c r="V109" s="268">
        <f>V108+X108</f>
        <v>66</v>
      </c>
      <c r="W109" s="270"/>
      <c r="X109" s="271"/>
      <c r="Y109" s="272">
        <f>Y108+AA108</f>
        <v>192</v>
      </c>
      <c r="Z109" s="273">
        <f>Z108+AB108</f>
        <v>59</v>
      </c>
      <c r="AA109" s="270"/>
      <c r="AB109" s="271"/>
      <c r="AC109" s="272">
        <f>AC108+AE108</f>
        <v>158</v>
      </c>
      <c r="AD109" s="273">
        <f>AD108+AF108</f>
        <v>45</v>
      </c>
      <c r="AE109" s="272"/>
      <c r="AF109" s="273"/>
      <c r="AG109" s="342">
        <f>AG108+AI108</f>
        <v>16</v>
      </c>
      <c r="AH109" s="466">
        <f>AH108+AJ108</f>
        <v>27</v>
      </c>
      <c r="AI109" s="270"/>
      <c r="AJ109" s="273"/>
      <c r="AK109" s="297"/>
    </row>
    <row r="110" spans="1:37" ht="15" customHeight="1">
      <c r="A110" s="492"/>
      <c r="B110" s="528" t="s">
        <v>29</v>
      </c>
      <c r="C110" s="131"/>
      <c r="D110" s="132"/>
      <c r="E110" s="132"/>
      <c r="F110" s="132"/>
      <c r="G110" s="132"/>
      <c r="H110" s="133"/>
      <c r="I110" s="169"/>
      <c r="J110" s="132"/>
      <c r="K110" s="134"/>
      <c r="L110" s="134"/>
      <c r="M110" s="135"/>
      <c r="N110" s="274"/>
      <c r="O110" s="134"/>
      <c r="P110" s="275"/>
      <c r="Q110" s="143">
        <f>Q108/R24</f>
        <v>29.333333333333332</v>
      </c>
      <c r="R110" s="276"/>
      <c r="S110" s="277">
        <f>S108/T24</f>
        <v>22.666666666666668</v>
      </c>
      <c r="T110" s="278"/>
      <c r="U110" s="142">
        <f>U108/V24</f>
        <v>29.333333333333332</v>
      </c>
      <c r="V110" s="278"/>
      <c r="W110" s="148">
        <f>W108/X24</f>
        <v>36</v>
      </c>
      <c r="X110" s="295"/>
      <c r="Y110" s="143">
        <f>Y108/Z24</f>
        <v>28.5</v>
      </c>
      <c r="Z110" s="278"/>
      <c r="AA110" s="142">
        <f>AA108/AB24</f>
        <v>26</v>
      </c>
      <c r="AB110" s="295"/>
      <c r="AC110" s="147">
        <f>AC108/AD24</f>
        <v>24</v>
      </c>
      <c r="AD110" s="279"/>
      <c r="AE110" s="147">
        <f>AE108/AF24</f>
        <v>20.666666666666668</v>
      </c>
      <c r="AF110" s="278"/>
      <c r="AG110" s="143">
        <f>AG108/AH24</f>
        <v>16</v>
      </c>
      <c r="AH110" s="278"/>
      <c r="AI110" s="142"/>
      <c r="AJ110" s="278"/>
      <c r="AK110" s="297"/>
    </row>
    <row r="111" spans="1:37" ht="15" customHeight="1">
      <c r="A111" s="493"/>
      <c r="B111" s="528" t="s">
        <v>30</v>
      </c>
      <c r="C111" s="131"/>
      <c r="D111" s="132"/>
      <c r="E111" s="132"/>
      <c r="F111" s="132"/>
      <c r="G111" s="132"/>
      <c r="H111" s="133"/>
      <c r="I111" s="169"/>
      <c r="J111" s="132"/>
      <c r="K111" s="134"/>
      <c r="L111" s="134"/>
      <c r="M111" s="135"/>
      <c r="N111" s="274"/>
      <c r="O111" s="134"/>
      <c r="P111" s="293"/>
      <c r="Q111" s="280">
        <f>COUNTIF($C$29:$C$74,"1")+COUNTIF($C$78:$C$81,"1")+COUNTIF($C$83:$C$90,"1")+COUNTIF($C$93:$C$99,"1")+COUNTIF($C$103:$C$103,"1")</f>
        <v>3</v>
      </c>
      <c r="R111" s="281"/>
      <c r="S111" s="281">
        <f>COUNTIF($C$29:$C$74,"2")+COUNTIF($C$78:$C$81,"2")+COUNTIF($C$83:$C$90,"2")+COUNTIF($C$93:$C$99,"2")+COUNTIF($C$103:$C$103,"2")</f>
        <v>3</v>
      </c>
      <c r="T111" s="144"/>
      <c r="U111" s="282">
        <f>COUNTIF($C$29:$C$74,"3")+COUNTIF($C$78:$C$81,"3")+COUNTIF($C$83:$C$90,"3")+COUNTIF($C$93:$C$99,"1")+COUNTIF($C$103:$C$103,"3")</f>
        <v>5</v>
      </c>
      <c r="V111" s="144"/>
      <c r="W111" s="282">
        <f>COUNTIF($C$29:$C$74,"4")+COUNTIF($C$78:$C$81,"4")+COUNTIF($C$83:$C$90,"4")+COUNTIF($C$93:$C$99,"4")+COUNTIF($C$103:$C$103,"4")</f>
        <v>2</v>
      </c>
      <c r="X111" s="296"/>
      <c r="Y111" s="280">
        <f>COUNTIF($C$29:$C$74,"5")+COUNTIF($C$78:$C$81,"5")+COUNTIF($C$83:$C$90,"5")+COUNTIF($C$93:$C$99,"5")+COUNTIF($C$103:$C$103,"5")</f>
        <v>2</v>
      </c>
      <c r="Z111" s="144"/>
      <c r="AA111" s="282">
        <f>COUNTIF($C$29:$C$74,"6")+COUNTIF($C$78:$C$81,"6")+COUNTIF($C$83:$C$90,"6")+COUNTIF($C$93:$C$99,"6")+COUNTIF($C$103:$C$103,"6")</f>
        <v>2</v>
      </c>
      <c r="AB111" s="296"/>
      <c r="AC111" s="280">
        <f>COUNTIF($C$29:$C$74,"7")+COUNTIF($C$78:$C$81,"7")+COUNTIF($C$83:$C$90,"7")+COUNTIF($C$93:$C$99,"7")+COUNTIF($C$103:$C$103,"7")</f>
        <v>1</v>
      </c>
      <c r="AD111" s="144"/>
      <c r="AE111" s="280">
        <f>COUNTIF($C$29:$C$74,"8")+COUNTIF($C$78:$C$81,"8")+COUNTIF($C$83:$C$90,"8")+COUNTIF($C$93:$C$99,"8")+COUNTIF($C$103:$C$103,"8")</f>
        <v>1</v>
      </c>
      <c r="AF111" s="144"/>
      <c r="AG111" s="280">
        <f>COUNTIF($C$28:$C$74,"9")+COUNTIF($C$78:$C$81,"9")+COUNTIF($C$83:$C$90,"9")+COUNTIF($C$94:$C$99,"9")+COUNTIF($C$103,"9")</f>
        <v>0</v>
      </c>
      <c r="AH111" s="144"/>
      <c r="AI111" s="282">
        <f>COUNTIF($C$29:$C$74,"10")+COUNTIF($C$78:$C$81,"10")+COUNTIF($C$83:$C$90,"10")+COUNTIF($C$94:$C$99,"10")+COUNTIF($C$103,"10")</f>
        <v>0</v>
      </c>
      <c r="AJ111" s="144"/>
      <c r="AK111" s="297"/>
    </row>
    <row r="112" spans="1:37" ht="15" customHeight="1">
      <c r="A112" s="493"/>
      <c r="B112" s="528" t="s">
        <v>31</v>
      </c>
      <c r="C112" s="131"/>
      <c r="D112" s="132"/>
      <c r="E112" s="132"/>
      <c r="F112" s="132"/>
      <c r="G112" s="132"/>
      <c r="H112" s="133"/>
      <c r="I112" s="169"/>
      <c r="J112" s="132"/>
      <c r="K112" s="134"/>
      <c r="L112" s="134"/>
      <c r="M112" s="135"/>
      <c r="N112" s="274"/>
      <c r="O112" s="134"/>
      <c r="P112" s="293"/>
      <c r="Q112" s="280">
        <f>COUNTIF($E$29:$E$74,"1")+COUNTIF($E$78:$E$81,"1")+COUNTIF($E$83:$E$90,"1")+COUNTIF($E$94:$E$99,"1")+COUNTIF($E$103:$E$103,"1")</f>
        <v>0</v>
      </c>
      <c r="R112" s="281"/>
      <c r="S112" s="281">
        <f>COUNTIF($E$29:$E$60,"2")+COUNTIF($E$78:$E$81,"2")+COUNTIF($E$83:$E$90,"2")+COUNTIF($E$94:$E$99,"2")+COUNTIF($E$103:$E$103,"2")</f>
        <v>1</v>
      </c>
      <c r="T112" s="144"/>
      <c r="U112" s="282">
        <f>COUNTIF($E$29:$E$74,"3")+COUNTIF($E$78:$E$81,"3")+COUNTIF($E$83:$E$90,"3")+COUNTIF($E$94:$E$99,"3")+COUNTIF($E$103:$E$103,"3")</f>
        <v>0</v>
      </c>
      <c r="V112" s="144"/>
      <c r="W112" s="282">
        <f>COUNTIF($E$29:$E$74,"4")+COUNTIF($E$78:$E$81,"4")+COUNTIF($E$83:$E$90,"4")+COUNTIF($E$94:$E$99,"4")+COUNTIF($E$103:$E$103,"4")</f>
        <v>4</v>
      </c>
      <c r="X112" s="296"/>
      <c r="Y112" s="280">
        <f>COUNTIF($E$29:$E$74,"5")+COUNTIF($E$78:$E$81,"5")+COUNTIF($E$83:$E$90,"5")+COUNTIF($E$94:$E$99,"5")+COUNTIF($E$103:$E$103,"5")</f>
        <v>2</v>
      </c>
      <c r="Z112" s="144"/>
      <c r="AA112" s="282">
        <f>COUNTIF($E$29:$E$74,"6")+COUNTIF($E$78:$E$81,"6")+COUNTIF($E$83:$E$90,"6")+COUNTIF($E$94:$E$99,"6")+COUNTIF($E$103:$E$103,"6")</f>
        <v>1</v>
      </c>
      <c r="AB112" s="296"/>
      <c r="AC112" s="280">
        <f>COUNTIF($E$29:$E$74,"7")+COUNTIF($E$78:$E$81,"7")+COUNTIF($E$83:$E$90,"7")+COUNTIF($E$94:$E$99,"7")+COUNTIF($E$103:$E$103,"7")</f>
        <v>2</v>
      </c>
      <c r="AD112" s="144"/>
      <c r="AE112" s="280">
        <f>COUNTIF($E$29:$E$74,"8")+COUNTIF($E$78:$E$81,"8")+COUNTIF($E$83:$E$90,"8")+COUNTIF($E$94:$E$99,"8")+COUNTIF($E$103:$E$103,"8")</f>
        <v>1</v>
      </c>
      <c r="AF112" s="144"/>
      <c r="AG112" s="280">
        <f>COUNTIF($E$29:$E$74,"9")+COUNTIF($E$78:$E$81,"9")+COUNTIF($E$83:$E$90,"9")+COUNTIF($E$94:$E$99,"9")+COUNTIF($E$103,"9")</f>
        <v>1</v>
      </c>
      <c r="AH112" s="144"/>
      <c r="AI112" s="282">
        <f>COUNTIF($E$29:$E$74,"10")+COUNTIF($E$78:$E$81,"10")+COUNTIF($E$83:$E$90,"10")+COUNTIF($E$94:$E$98,"10")+COUNTIF($E$103,"10")</f>
        <v>0</v>
      </c>
      <c r="AJ112" s="144"/>
      <c r="AK112" s="297"/>
    </row>
    <row r="113" spans="1:37" ht="15" customHeight="1">
      <c r="A113" s="493"/>
      <c r="B113" s="528" t="s">
        <v>32</v>
      </c>
      <c r="C113" s="131"/>
      <c r="D113" s="132"/>
      <c r="E113" s="132"/>
      <c r="F113" s="132"/>
      <c r="G113" s="132"/>
      <c r="H113" s="133"/>
      <c r="I113" s="169"/>
      <c r="J113" s="132"/>
      <c r="K113" s="134"/>
      <c r="L113" s="134"/>
      <c r="M113" s="135"/>
      <c r="N113" s="274"/>
      <c r="O113" s="134"/>
      <c r="P113" s="293"/>
      <c r="Q113" s="280">
        <f>COUNTIF($F$29:$F$74,"1")+COUNTIF($F$78:$F$81,"1")+COUNTIF($F$83:$F$90,"1")+COUNTIF($F$94:$F$99,"1")+COUNTIF($F$103:$F$103,"1")</f>
        <v>5</v>
      </c>
      <c r="R113" s="281"/>
      <c r="S113" s="281">
        <f>COUNTIF($F$29:$F$74,"2")+COUNTIF($F$78:$F$81,"2")+COUNTIF($F$83:$F$90,"2")+COUNTIF($F$94:$F$99,"2")+COUNTIF($F$103:$F$103,"2")</f>
        <v>2</v>
      </c>
      <c r="T113" s="144"/>
      <c r="U113" s="282">
        <f>COUNTIF($F$29:$F$74,"3")+COUNTIF($F$78:$F$81,"3")+COUNTIF($F$83:$F$90,"3")+COUNTIF($F$94:$F$99,"3")+COUNTIF($F$103:$F$103,"3")</f>
        <v>3</v>
      </c>
      <c r="V113" s="144"/>
      <c r="W113" s="282">
        <f>COUNTIF($F$29:$F$74,"4")+COUNTIF($F$78:$F$81,"4")+COUNTIF($F$83:$F$90,"4")+COUNTIF($F$94:$F$99,"4")+COUNTIF($F$103:$F$103,"4")</f>
        <v>4</v>
      </c>
      <c r="X113" s="296"/>
      <c r="Y113" s="280">
        <f>COUNTIF($F$29:$F$74,"5")+COUNTIF($F$78:$F$81,"5")+COUNTIF($F$83:$F$90,"5")+COUNTIF($F$93:$F$99,"5")+COUNTIF($F$103:$F$103,"5")</f>
        <v>6</v>
      </c>
      <c r="Z113" s="144"/>
      <c r="AA113" s="283">
        <f>COUNTIF($F$29:$F$74,"6")+COUNTIF($F$78:$F$81,"6")+COUNTIF($F$83:$F$90,"6")+COUNTIF($F$94:$F$98,"6")+COUNTIF($F$103:$F$103,"6")</f>
        <v>4</v>
      </c>
      <c r="AB113" s="296"/>
      <c r="AC113" s="280">
        <f>COUNTIF($F$29:$F$74,"7")+COUNTIF($F$78:$F$81,"7")+COUNTIF($F$83:$F$90,"7")+COUNTIF($F$94:$F$98,"7")+COUNTIF($F$103:$F$103,"7")</f>
        <v>5</v>
      </c>
      <c r="AD113" s="284"/>
      <c r="AE113" s="285">
        <f>COUNTIF($F$29:$F$74,"8")+COUNTIF($F$78:$F$81,"8")+COUNTIF($F$83:$F$90,"8")+COUNTIF($F$93:$F$99,"8")+COUNTIF($F$103:$F$103,"8")</f>
        <v>3</v>
      </c>
      <c r="AF113" s="144"/>
      <c r="AG113" s="280">
        <f>COUNTIF($F$29:$F$74,"9")+COUNTIF($F$78:$F$81,"9")+COUNTIF($F$83:$F$90,"9")+COUNTIF($F$94:$F$99,"9")+COUNTIF($F$103,"9")</f>
        <v>0</v>
      </c>
      <c r="AH113" s="144"/>
      <c r="AI113" s="465">
        <f>COUNTIF($F$29:$F$74,"10")+COUNTIF($F$78:$F$81,"10")+COUNTIF($F$83:$F$90,"10")+COUNTIF($F$94:$F$98,"10")+COUNTIF($F$103,"10")</f>
        <v>0</v>
      </c>
      <c r="AJ113" s="144"/>
      <c r="AK113" s="297"/>
    </row>
    <row r="114" spans="1:37" ht="15" customHeight="1">
      <c r="A114" s="493"/>
      <c r="B114" s="528" t="s">
        <v>33</v>
      </c>
      <c r="C114" s="131"/>
      <c r="D114" s="132"/>
      <c r="E114" s="132"/>
      <c r="F114" s="132"/>
      <c r="G114" s="132"/>
      <c r="H114" s="133"/>
      <c r="I114" s="169"/>
      <c r="J114" s="132"/>
      <c r="K114" s="134"/>
      <c r="L114" s="134"/>
      <c r="M114" s="135"/>
      <c r="N114" s="274"/>
      <c r="O114" s="134"/>
      <c r="P114" s="293"/>
      <c r="Q114" s="280"/>
      <c r="R114" s="281"/>
      <c r="S114" s="281"/>
      <c r="T114" s="144"/>
      <c r="U114" s="282"/>
      <c r="V114" s="144"/>
      <c r="W114" s="282"/>
      <c r="X114" s="296"/>
      <c r="Y114" s="280">
        <v>1</v>
      </c>
      <c r="Z114" s="144"/>
      <c r="AA114" s="282"/>
      <c r="AB114" s="296"/>
      <c r="AC114" s="280"/>
      <c r="AD114" s="144"/>
      <c r="AE114" s="280"/>
      <c r="AF114" s="286"/>
      <c r="AG114" s="285"/>
      <c r="AH114" s="286"/>
      <c r="AI114" s="282"/>
      <c r="AJ114" s="286"/>
      <c r="AK114" s="297"/>
    </row>
    <row r="115" spans="1:37" ht="15" customHeight="1" thickBot="1">
      <c r="A115" s="494"/>
      <c r="B115" s="529" t="s">
        <v>80</v>
      </c>
      <c r="C115" s="136"/>
      <c r="D115" s="137"/>
      <c r="E115" s="137"/>
      <c r="F115" s="137"/>
      <c r="G115" s="137"/>
      <c r="H115" s="138"/>
      <c r="I115" s="287"/>
      <c r="J115" s="137"/>
      <c r="K115" s="139"/>
      <c r="L115" s="139"/>
      <c r="M115" s="140"/>
      <c r="N115" s="288"/>
      <c r="O115" s="139"/>
      <c r="P115" s="289"/>
      <c r="Q115" s="290"/>
      <c r="R115" s="139"/>
      <c r="S115" s="139"/>
      <c r="T115" s="140"/>
      <c r="U115" s="288"/>
      <c r="V115" s="140"/>
      <c r="W115" s="288"/>
      <c r="X115" s="141"/>
      <c r="Y115" s="290"/>
      <c r="Z115" s="140"/>
      <c r="AA115" s="288"/>
      <c r="AB115" s="141"/>
      <c r="AC115" s="290"/>
      <c r="AD115" s="140"/>
      <c r="AE115" s="290"/>
      <c r="AF115" s="140"/>
      <c r="AG115" s="290"/>
      <c r="AH115" s="140"/>
      <c r="AI115" s="288"/>
      <c r="AJ115" s="140"/>
      <c r="AK115" s="297"/>
    </row>
    <row r="116" spans="1:36" ht="12.75">
      <c r="A116" s="495"/>
      <c r="B116" s="471"/>
      <c r="I116" s="12"/>
      <c r="J116" s="12"/>
      <c r="K116" s="12"/>
      <c r="L116" s="12"/>
      <c r="M116" s="12"/>
      <c r="N116" s="12"/>
      <c r="O116" s="12"/>
      <c r="P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</row>
    <row r="117" spans="2:41" ht="28.5" customHeight="1">
      <c r="B117" s="471"/>
      <c r="C117" s="10"/>
      <c r="D117" s="13"/>
      <c r="E117" s="10"/>
      <c r="F117" s="10"/>
      <c r="G117" s="10"/>
      <c r="H117" s="10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291"/>
      <c r="AL117" s="4"/>
      <c r="AM117" s="4"/>
      <c r="AN117" s="4"/>
      <c r="AO117" s="4"/>
    </row>
    <row r="118" spans="2:41" ht="12.75">
      <c r="B118" s="471"/>
      <c r="C118" s="10"/>
      <c r="D118" s="13"/>
      <c r="E118" s="10"/>
      <c r="F118" s="10"/>
      <c r="G118" s="10"/>
      <c r="H118" s="10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T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292"/>
      <c r="AL118" s="4"/>
      <c r="AM118" s="4"/>
      <c r="AN118" s="4"/>
      <c r="AO118" s="4"/>
    </row>
    <row r="119" spans="2:41" ht="22.5" customHeight="1">
      <c r="B119" s="471"/>
      <c r="C119" s="10"/>
      <c r="D119" s="13"/>
      <c r="E119" s="10"/>
      <c r="F119" s="10"/>
      <c r="G119" s="10"/>
      <c r="H119" s="10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T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292"/>
      <c r="AL119" s="4"/>
      <c r="AM119" s="4"/>
      <c r="AN119" s="4"/>
      <c r="AO119" s="4"/>
    </row>
    <row r="120" spans="2:41" ht="12.75">
      <c r="B120" s="471"/>
      <c r="C120" s="10"/>
      <c r="D120" s="13"/>
      <c r="E120" s="10"/>
      <c r="F120" s="10"/>
      <c r="G120" s="10"/>
      <c r="H120" s="10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T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292"/>
      <c r="AL120" s="4"/>
      <c r="AM120" s="4"/>
      <c r="AN120" s="4"/>
      <c r="AO120" s="4"/>
    </row>
    <row r="121" ht="27.75" customHeight="1">
      <c r="AK121" s="292"/>
    </row>
    <row r="122" spans="2:41" ht="12.75">
      <c r="B122" s="471"/>
      <c r="C122" s="10"/>
      <c r="D122" s="13"/>
      <c r="E122" s="10"/>
      <c r="F122" s="10"/>
      <c r="G122" s="10"/>
      <c r="H122" s="10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L122" s="4"/>
      <c r="AM122" s="4"/>
      <c r="AN122" s="4"/>
      <c r="AO122" s="4"/>
    </row>
    <row r="123" spans="2:41" ht="25.5" customHeight="1">
      <c r="B123" s="471"/>
      <c r="C123" s="10"/>
      <c r="D123" s="13"/>
      <c r="E123" s="10"/>
      <c r="F123" s="10"/>
      <c r="G123" s="10"/>
      <c r="H123" s="10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L123" s="4"/>
      <c r="AM123" s="4"/>
      <c r="AN123" s="4"/>
      <c r="AO123" s="4"/>
    </row>
    <row r="125" spans="2:41" ht="12.75">
      <c r="B125" s="471"/>
      <c r="C125" s="10"/>
      <c r="D125" s="13"/>
      <c r="E125" s="10"/>
      <c r="F125" s="10"/>
      <c r="G125" s="10"/>
      <c r="H125" s="10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L125" s="4"/>
      <c r="AM125" s="4"/>
      <c r="AN125" s="4"/>
      <c r="AO125" s="4"/>
    </row>
  </sheetData>
  <sheetProtection selectLockedCells="1" selectUnlockedCells="1"/>
  <mergeCells count="83">
    <mergeCell ref="V28:AF28"/>
    <mergeCell ref="V102:AF102"/>
    <mergeCell ref="N102:R102"/>
    <mergeCell ref="AK31:AK34"/>
    <mergeCell ref="AK37:AK39"/>
    <mergeCell ref="AK40:AK42"/>
    <mergeCell ref="AK52:AK53"/>
    <mergeCell ref="AK54:AK55"/>
    <mergeCell ref="N82:R82"/>
    <mergeCell ref="N76:R76"/>
    <mergeCell ref="U23:X23"/>
    <mergeCell ref="I102:K102"/>
    <mergeCell ref="N93:R93"/>
    <mergeCell ref="I28:K28"/>
    <mergeCell ref="T76:AB76"/>
    <mergeCell ref="V93:AF93"/>
    <mergeCell ref="I82:K82"/>
    <mergeCell ref="T75:AB75"/>
    <mergeCell ref="N75:R75"/>
    <mergeCell ref="I75:K75"/>
    <mergeCell ref="N28:R28"/>
    <mergeCell ref="I76:K76"/>
    <mergeCell ref="I22:J24"/>
    <mergeCell ref="J25:J26"/>
    <mergeCell ref="L23:L26"/>
    <mergeCell ref="P23:P26"/>
    <mergeCell ref="O23:O26"/>
    <mergeCell ref="A1:AC1"/>
    <mergeCell ref="A2:AC2"/>
    <mergeCell ref="A3:AC3"/>
    <mergeCell ref="AB5:AI5"/>
    <mergeCell ref="AD3:AG3"/>
    <mergeCell ref="AD13:AG13"/>
    <mergeCell ref="G12:S12"/>
    <mergeCell ref="AB9:AI9"/>
    <mergeCell ref="AB7:AI7"/>
    <mergeCell ref="F13:S13"/>
    <mergeCell ref="F9:T9"/>
    <mergeCell ref="F11:T11"/>
    <mergeCell ref="AD15:AG15"/>
    <mergeCell ref="F10:T10"/>
    <mergeCell ref="AG22:AJ22"/>
    <mergeCell ref="K22:P22"/>
    <mergeCell ref="U21:AC21"/>
    <mergeCell ref="F15:T15"/>
    <mergeCell ref="AD14:AH14"/>
    <mergeCell ref="A52:A53"/>
    <mergeCell ref="B37:B39"/>
    <mergeCell ref="Y23:AB23"/>
    <mergeCell ref="V27:AF27"/>
    <mergeCell ref="I27:K27"/>
    <mergeCell ref="E25:E26"/>
    <mergeCell ref="C25:D25"/>
    <mergeCell ref="B55:B57"/>
    <mergeCell ref="A55:A57"/>
    <mergeCell ref="F16:T16"/>
    <mergeCell ref="F14:T14"/>
    <mergeCell ref="H25:H26"/>
    <mergeCell ref="Q23:T23"/>
    <mergeCell ref="G25:G26"/>
    <mergeCell ref="C22:H24"/>
    <mergeCell ref="F17:T17"/>
    <mergeCell ref="M23:M26"/>
    <mergeCell ref="AK22:AK26"/>
    <mergeCell ref="N27:R27"/>
    <mergeCell ref="K23:K26"/>
    <mergeCell ref="F25:F26"/>
    <mergeCell ref="A22:A26"/>
    <mergeCell ref="N23:N26"/>
    <mergeCell ref="AG23:AJ23"/>
    <mergeCell ref="I25:I26"/>
    <mergeCell ref="B22:B26"/>
    <mergeCell ref="AC23:AF23"/>
    <mergeCell ref="B69:B70"/>
    <mergeCell ref="A69:A70"/>
    <mergeCell ref="B71:B72"/>
    <mergeCell ref="A71:A72"/>
    <mergeCell ref="A31:A34"/>
    <mergeCell ref="A37:A39"/>
    <mergeCell ref="B31:B34"/>
    <mergeCell ref="A40:A42"/>
    <mergeCell ref="B40:B42"/>
    <mergeCell ref="B52:B53"/>
  </mergeCells>
  <printOptions/>
  <pageMargins left="0.3937007874015748" right="0.21" top="0.45" bottom="0.7086614173228347" header="0.26" footer="0.5118110236220472"/>
  <pageSetup firstPageNumber="1" useFirstPageNumber="1" horizontalDpi="600" verticalDpi="600" orientation="landscape" paperSize="8" scale="75" r:id="rId2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47"/>
  <sheetViews>
    <sheetView showZeros="0" tabSelected="1" zoomScalePageLayoutView="0" workbookViewId="0" topLeftCell="A1">
      <selection activeCell="AE57" sqref="AE57"/>
    </sheetView>
  </sheetViews>
  <sheetFormatPr defaultColWidth="9.140625" defaultRowHeight="12.75"/>
  <cols>
    <col min="1" max="1" width="1.7109375" style="0" customWidth="1"/>
    <col min="2" max="2" width="5.57421875" style="0" customWidth="1"/>
    <col min="3" max="54" width="2.7109375" style="0" customWidth="1"/>
    <col min="56" max="56" width="10.140625" style="0" customWidth="1"/>
    <col min="57" max="57" width="10.57421875" style="0" customWidth="1"/>
    <col min="59" max="60" width="10.7109375" style="0" customWidth="1"/>
    <col min="62" max="62" width="11.8515625" style="0" customWidth="1"/>
    <col min="63" max="63" width="10.28125" style="0" customWidth="1"/>
  </cols>
  <sheetData>
    <row r="1" spans="1:54" ht="13.5">
      <c r="A1" s="5"/>
      <c r="B1" s="5"/>
      <c r="C1" s="5"/>
      <c r="D1" s="5"/>
      <c r="E1" s="5"/>
      <c r="F1" s="5"/>
      <c r="G1" s="5"/>
      <c r="H1" s="5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4"/>
    </row>
    <row r="2" spans="1:54" ht="14.25" thickBot="1">
      <c r="A2" s="5"/>
      <c r="B2" s="824" t="s">
        <v>87</v>
      </c>
      <c r="C2" s="824"/>
      <c r="D2" s="824"/>
      <c r="E2" s="824"/>
      <c r="F2" s="824"/>
      <c r="G2" s="824"/>
      <c r="H2" s="824"/>
      <c r="I2" s="824"/>
      <c r="J2" s="824"/>
      <c r="K2" s="824"/>
      <c r="L2" s="824"/>
      <c r="M2" s="824"/>
      <c r="N2" s="824"/>
      <c r="O2" s="824"/>
      <c r="P2" s="824"/>
      <c r="Q2" s="824"/>
      <c r="R2" s="824"/>
      <c r="S2" s="824"/>
      <c r="T2" s="824"/>
      <c r="U2" s="824"/>
      <c r="V2" s="824"/>
      <c r="W2" s="824"/>
      <c r="X2" s="824"/>
      <c r="Y2" s="824"/>
      <c r="Z2" s="824"/>
      <c r="AA2" s="824"/>
      <c r="AB2" s="824"/>
      <c r="AC2" s="824"/>
      <c r="AD2" s="824"/>
      <c r="AE2" s="824"/>
      <c r="AF2" s="824"/>
      <c r="AG2" s="824"/>
      <c r="AH2" s="824"/>
      <c r="AI2" s="824"/>
      <c r="AJ2" s="824"/>
      <c r="AK2" s="824"/>
      <c r="AL2" s="824"/>
      <c r="AM2" s="824"/>
      <c r="AN2" s="824"/>
      <c r="AO2" s="824"/>
      <c r="AP2" s="824"/>
      <c r="AQ2" s="824"/>
      <c r="AR2" s="824"/>
      <c r="AS2" s="824"/>
      <c r="AT2" s="824"/>
      <c r="AU2" s="824"/>
      <c r="AV2" s="824"/>
      <c r="AW2" s="824"/>
      <c r="AX2" s="824"/>
      <c r="AY2" s="824"/>
      <c r="AZ2" s="824"/>
      <c r="BA2" s="824"/>
      <c r="BB2" s="824"/>
    </row>
    <row r="3" spans="1:65" ht="42.75" customHeight="1" thickBot="1">
      <c r="A3" s="7"/>
      <c r="B3" s="344"/>
      <c r="C3" s="825" t="s">
        <v>34</v>
      </c>
      <c r="D3" s="825"/>
      <c r="E3" s="825"/>
      <c r="F3" s="825"/>
      <c r="G3" s="826" t="s">
        <v>35</v>
      </c>
      <c r="H3" s="826"/>
      <c r="I3" s="826"/>
      <c r="J3" s="826"/>
      <c r="K3" s="826" t="s">
        <v>36</v>
      </c>
      <c r="L3" s="826"/>
      <c r="M3" s="826"/>
      <c r="N3" s="826"/>
      <c r="O3" s="826" t="s">
        <v>37</v>
      </c>
      <c r="P3" s="826"/>
      <c r="Q3" s="826"/>
      <c r="R3" s="826"/>
      <c r="S3" s="826" t="s">
        <v>38</v>
      </c>
      <c r="T3" s="826"/>
      <c r="U3" s="826"/>
      <c r="V3" s="826"/>
      <c r="W3" s="826"/>
      <c r="X3" s="826" t="s">
        <v>39</v>
      </c>
      <c r="Y3" s="826"/>
      <c r="Z3" s="826"/>
      <c r="AA3" s="826"/>
      <c r="AB3" s="826" t="s">
        <v>40</v>
      </c>
      <c r="AC3" s="826"/>
      <c r="AD3" s="826"/>
      <c r="AE3" s="826"/>
      <c r="AF3" s="826"/>
      <c r="AG3" s="826" t="s">
        <v>41</v>
      </c>
      <c r="AH3" s="826"/>
      <c r="AI3" s="826"/>
      <c r="AJ3" s="826"/>
      <c r="AK3" s="826" t="s">
        <v>42</v>
      </c>
      <c r="AL3" s="826"/>
      <c r="AM3" s="826"/>
      <c r="AN3" s="826"/>
      <c r="AO3" s="826"/>
      <c r="AP3" s="826" t="s">
        <v>43</v>
      </c>
      <c r="AQ3" s="826"/>
      <c r="AR3" s="826"/>
      <c r="AS3" s="826"/>
      <c r="AT3" s="826" t="s">
        <v>44</v>
      </c>
      <c r="AU3" s="826"/>
      <c r="AV3" s="826"/>
      <c r="AW3" s="826"/>
      <c r="AX3" s="826" t="s">
        <v>45</v>
      </c>
      <c r="AY3" s="826"/>
      <c r="AZ3" s="826"/>
      <c r="BA3" s="826"/>
      <c r="BB3" s="826"/>
      <c r="BC3" s="845" t="s">
        <v>103</v>
      </c>
      <c r="BD3" s="846"/>
      <c r="BE3" s="24" t="s">
        <v>104</v>
      </c>
      <c r="BF3" s="25" t="s">
        <v>105</v>
      </c>
      <c r="BG3" s="26" t="s">
        <v>106</v>
      </c>
      <c r="BH3" s="26" t="s">
        <v>116</v>
      </c>
      <c r="BI3" s="27" t="s">
        <v>107</v>
      </c>
      <c r="BJ3" s="30" t="s">
        <v>115</v>
      </c>
      <c r="BK3" s="27" t="s">
        <v>108</v>
      </c>
      <c r="BL3" s="28" t="s">
        <v>109</v>
      </c>
      <c r="BM3" s="843" t="s">
        <v>46</v>
      </c>
    </row>
    <row r="4" spans="1:65" ht="40.5" customHeight="1" thickBot="1">
      <c r="A4" s="7"/>
      <c r="B4" s="345" t="s">
        <v>46</v>
      </c>
      <c r="C4" s="377">
        <v>1</v>
      </c>
      <c r="D4" s="378">
        <v>2</v>
      </c>
      <c r="E4" s="378">
        <v>3</v>
      </c>
      <c r="F4" s="379">
        <v>4</v>
      </c>
      <c r="G4" s="377">
        <v>5</v>
      </c>
      <c r="H4" s="378">
        <v>6</v>
      </c>
      <c r="I4" s="378">
        <v>7</v>
      </c>
      <c r="J4" s="379">
        <v>8</v>
      </c>
      <c r="K4" s="377">
        <v>9</v>
      </c>
      <c r="L4" s="378">
        <v>10</v>
      </c>
      <c r="M4" s="378">
        <v>11</v>
      </c>
      <c r="N4" s="379">
        <v>12</v>
      </c>
      <c r="O4" s="377">
        <v>13</v>
      </c>
      <c r="P4" s="378">
        <v>14</v>
      </c>
      <c r="Q4" s="378">
        <v>15</v>
      </c>
      <c r="R4" s="379">
        <v>16</v>
      </c>
      <c r="S4" s="377">
        <v>17</v>
      </c>
      <c r="T4" s="378">
        <v>18</v>
      </c>
      <c r="U4" s="378">
        <v>19</v>
      </c>
      <c r="V4" s="378">
        <v>20</v>
      </c>
      <c r="W4" s="379">
        <v>21</v>
      </c>
      <c r="X4" s="377">
        <v>22</v>
      </c>
      <c r="Y4" s="378">
        <v>23</v>
      </c>
      <c r="Z4" s="378">
        <v>24</v>
      </c>
      <c r="AA4" s="379">
        <v>25</v>
      </c>
      <c r="AB4" s="377">
        <v>26</v>
      </c>
      <c r="AC4" s="378">
        <v>27</v>
      </c>
      <c r="AD4" s="378">
        <v>28</v>
      </c>
      <c r="AE4" s="378">
        <v>29</v>
      </c>
      <c r="AF4" s="379">
        <v>30</v>
      </c>
      <c r="AG4" s="377">
        <v>31</v>
      </c>
      <c r="AH4" s="378">
        <v>32</v>
      </c>
      <c r="AI4" s="378">
        <v>33</v>
      </c>
      <c r="AJ4" s="379">
        <v>34</v>
      </c>
      <c r="AK4" s="377">
        <v>35</v>
      </c>
      <c r="AL4" s="378">
        <v>36</v>
      </c>
      <c r="AM4" s="378">
        <v>37</v>
      </c>
      <c r="AN4" s="378">
        <v>38</v>
      </c>
      <c r="AO4" s="379">
        <v>39</v>
      </c>
      <c r="AP4" s="377">
        <v>40</v>
      </c>
      <c r="AQ4" s="378">
        <v>41</v>
      </c>
      <c r="AR4" s="378">
        <v>42</v>
      </c>
      <c r="AS4" s="379">
        <v>43</v>
      </c>
      <c r="AT4" s="377">
        <v>44</v>
      </c>
      <c r="AU4" s="378">
        <v>45</v>
      </c>
      <c r="AV4" s="378">
        <v>46</v>
      </c>
      <c r="AW4" s="379">
        <v>47</v>
      </c>
      <c r="AX4" s="346">
        <v>48</v>
      </c>
      <c r="AY4" s="347">
        <v>49</v>
      </c>
      <c r="AZ4" s="347">
        <v>50</v>
      </c>
      <c r="BA4" s="347">
        <v>51</v>
      </c>
      <c r="BB4" s="348">
        <v>52</v>
      </c>
      <c r="BC4" s="26" t="s">
        <v>110</v>
      </c>
      <c r="BD4" s="29" t="s">
        <v>111</v>
      </c>
      <c r="BE4" s="402" t="s">
        <v>47</v>
      </c>
      <c r="BF4" s="403" t="s">
        <v>48</v>
      </c>
      <c r="BG4" s="403" t="s">
        <v>49</v>
      </c>
      <c r="BH4" s="403" t="s">
        <v>117</v>
      </c>
      <c r="BI4" s="403" t="s">
        <v>83</v>
      </c>
      <c r="BJ4" s="403" t="s">
        <v>114</v>
      </c>
      <c r="BK4" s="403" t="s">
        <v>112</v>
      </c>
      <c r="BL4" s="403"/>
      <c r="BM4" s="844"/>
    </row>
    <row r="5" spans="1:65" ht="15" customHeight="1">
      <c r="A5" s="8"/>
      <c r="B5" s="349">
        <v>1</v>
      </c>
      <c r="C5" s="374"/>
      <c r="D5" s="375"/>
      <c r="E5" s="375"/>
      <c r="F5" s="376"/>
      <c r="G5" s="380"/>
      <c r="H5" s="381"/>
      <c r="I5" s="381"/>
      <c r="J5" s="382"/>
      <c r="K5" s="387"/>
      <c r="L5" s="388"/>
      <c r="M5" s="389"/>
      <c r="N5" s="390"/>
      <c r="O5" s="416" t="s">
        <v>47</v>
      </c>
      <c r="P5" s="375" t="s">
        <v>47</v>
      </c>
      <c r="Q5" s="375" t="s">
        <v>47</v>
      </c>
      <c r="R5" s="376"/>
      <c r="S5" s="374"/>
      <c r="T5" s="391" t="s">
        <v>112</v>
      </c>
      <c r="U5" s="391" t="s">
        <v>114</v>
      </c>
      <c r="V5" s="375"/>
      <c r="W5" s="376"/>
      <c r="X5" s="374"/>
      <c r="Y5" s="375"/>
      <c r="Z5" s="375" t="s">
        <v>48</v>
      </c>
      <c r="AA5" s="376" t="s">
        <v>48</v>
      </c>
      <c r="AB5" s="374" t="s">
        <v>48</v>
      </c>
      <c r="AC5" s="375" t="s">
        <v>48</v>
      </c>
      <c r="AD5" s="375"/>
      <c r="AE5" s="375" t="s">
        <v>47</v>
      </c>
      <c r="AF5" s="376" t="s">
        <v>47</v>
      </c>
      <c r="AG5" s="387" t="s">
        <v>47</v>
      </c>
      <c r="AH5" s="388"/>
      <c r="AI5" s="388"/>
      <c r="AJ5" s="418"/>
      <c r="AK5" s="417"/>
      <c r="AL5" s="375"/>
      <c r="AM5" s="375"/>
      <c r="AN5" s="375"/>
      <c r="AO5" s="376"/>
      <c r="AP5" s="374"/>
      <c r="AQ5" s="375"/>
      <c r="AR5" s="375"/>
      <c r="AS5" s="376"/>
      <c r="AT5" s="374"/>
      <c r="AU5" s="375"/>
      <c r="AV5" s="375"/>
      <c r="AW5" s="392" t="s">
        <v>112</v>
      </c>
      <c r="AX5" s="358" t="s">
        <v>112</v>
      </c>
      <c r="AY5" s="356" t="s">
        <v>112</v>
      </c>
      <c r="AZ5" s="356" t="s">
        <v>112</v>
      </c>
      <c r="BA5" s="356" t="s">
        <v>112</v>
      </c>
      <c r="BB5" s="357" t="s">
        <v>112</v>
      </c>
      <c r="BC5" s="393"/>
      <c r="BD5" s="394"/>
      <c r="BE5" s="399">
        <f>COUNTIF(C5:BB5,"Э")</f>
        <v>6</v>
      </c>
      <c r="BF5" s="399">
        <f>COUNTIF(C5:BB5,"У")</f>
        <v>4</v>
      </c>
      <c r="BG5" s="399">
        <f>COUNTIF(C5:BB5,"П")</f>
        <v>0</v>
      </c>
      <c r="BH5" s="399">
        <f>COUNTIF(B5:BA5,"Д")</f>
        <v>0</v>
      </c>
      <c r="BI5" s="399">
        <f>COUNTIF(C5:BB5,"Г")</f>
        <v>0</v>
      </c>
      <c r="BJ5" s="399">
        <f>COUNTIF(C5:BB5,"В")</f>
        <v>1</v>
      </c>
      <c r="BK5" s="399">
        <f>COUNTIF(C5:BB5,"К")</f>
        <v>7</v>
      </c>
      <c r="BL5" s="399">
        <f>SUM(BC5:BK5)</f>
        <v>18</v>
      </c>
      <c r="BM5" s="404">
        <v>1</v>
      </c>
    </row>
    <row r="6" spans="1:65" ht="15" customHeight="1">
      <c r="A6" s="8"/>
      <c r="B6" s="359">
        <v>2</v>
      </c>
      <c r="C6" s="350"/>
      <c r="D6" s="351"/>
      <c r="E6" s="351"/>
      <c r="F6" s="352"/>
      <c r="G6" s="353"/>
      <c r="H6" s="354" t="s">
        <v>47</v>
      </c>
      <c r="I6" s="354" t="s">
        <v>47</v>
      </c>
      <c r="J6" s="355" t="s">
        <v>47</v>
      </c>
      <c r="K6" s="350"/>
      <c r="L6" s="351"/>
      <c r="M6" s="351"/>
      <c r="N6" s="352"/>
      <c r="O6" s="384"/>
      <c r="P6" s="351"/>
      <c r="Q6" s="351"/>
      <c r="R6" s="352"/>
      <c r="S6" s="350"/>
      <c r="T6" s="356" t="s">
        <v>112</v>
      </c>
      <c r="U6" s="356" t="s">
        <v>114</v>
      </c>
      <c r="V6" s="351"/>
      <c r="W6" s="352"/>
      <c r="X6" s="350"/>
      <c r="Y6" s="360"/>
      <c r="Z6" s="351"/>
      <c r="AA6" s="352"/>
      <c r="AB6" s="350" t="s">
        <v>47</v>
      </c>
      <c r="AC6" s="351" t="s">
        <v>47</v>
      </c>
      <c r="AD6" s="351" t="s">
        <v>47</v>
      </c>
      <c r="AE6" s="351" t="s">
        <v>49</v>
      </c>
      <c r="AF6" s="352" t="s">
        <v>49</v>
      </c>
      <c r="AG6" s="350" t="s">
        <v>49</v>
      </c>
      <c r="AH6" s="360" t="s">
        <v>49</v>
      </c>
      <c r="AI6" s="351" t="s">
        <v>49</v>
      </c>
      <c r="AJ6" s="352" t="s">
        <v>49</v>
      </c>
      <c r="AK6" s="384" t="s">
        <v>49</v>
      </c>
      <c r="AL6" s="351" t="s">
        <v>49</v>
      </c>
      <c r="AM6" s="351" t="s">
        <v>49</v>
      </c>
      <c r="AN6" s="351" t="s">
        <v>49</v>
      </c>
      <c r="AO6" s="352"/>
      <c r="AP6" s="361"/>
      <c r="AQ6" s="362"/>
      <c r="AR6" s="362"/>
      <c r="AS6" s="363"/>
      <c r="AT6" s="350"/>
      <c r="AU6" s="351"/>
      <c r="AV6" s="351"/>
      <c r="AW6" s="357" t="s">
        <v>112</v>
      </c>
      <c r="AX6" s="358" t="s">
        <v>112</v>
      </c>
      <c r="AY6" s="356" t="s">
        <v>112</v>
      </c>
      <c r="AZ6" s="356" t="s">
        <v>112</v>
      </c>
      <c r="BA6" s="356" t="s">
        <v>112</v>
      </c>
      <c r="BB6" s="357" t="s">
        <v>112</v>
      </c>
      <c r="BC6" s="395"/>
      <c r="BD6" s="396"/>
      <c r="BE6" s="400">
        <f>COUNTIF(C6:BB6,"Э")</f>
        <v>6</v>
      </c>
      <c r="BF6" s="400">
        <f>COUNTIF(C6:BB6,"У")</f>
        <v>0</v>
      </c>
      <c r="BG6" s="400">
        <f>COUNTIF(A6:AZ6,"П")</f>
        <v>10</v>
      </c>
      <c r="BH6" s="400">
        <f>COUNTIF(B6:BA6,"Д")</f>
        <v>0</v>
      </c>
      <c r="BI6" s="400">
        <f>COUNTIF(C6:BB6,"Г")</f>
        <v>0</v>
      </c>
      <c r="BJ6" s="400">
        <f>COUNTIF(C6:BB6,"В")</f>
        <v>1</v>
      </c>
      <c r="BK6" s="400">
        <f>COUNTIF(C6:BB6,"К")</f>
        <v>7</v>
      </c>
      <c r="BL6" s="400">
        <f>SUM(BC6:BK6)</f>
        <v>24</v>
      </c>
      <c r="BM6" s="405">
        <v>2</v>
      </c>
    </row>
    <row r="7" spans="1:65" ht="15" customHeight="1">
      <c r="A7" s="8"/>
      <c r="B7" s="364">
        <v>3</v>
      </c>
      <c r="C7" s="350"/>
      <c r="D7" s="351"/>
      <c r="E7" s="351" t="s">
        <v>47</v>
      </c>
      <c r="F7" s="352" t="s">
        <v>47</v>
      </c>
      <c r="G7" s="350" t="s">
        <v>47</v>
      </c>
      <c r="H7" s="351" t="s">
        <v>47</v>
      </c>
      <c r="I7" s="351"/>
      <c r="J7" s="352"/>
      <c r="K7" s="350" t="s">
        <v>49</v>
      </c>
      <c r="L7" s="351" t="s">
        <v>49</v>
      </c>
      <c r="M7" s="351" t="s">
        <v>49</v>
      </c>
      <c r="N7" s="352" t="s">
        <v>49</v>
      </c>
      <c r="O7" s="384" t="s">
        <v>49</v>
      </c>
      <c r="P7" s="351" t="s">
        <v>49</v>
      </c>
      <c r="Q7" s="351" t="s">
        <v>49</v>
      </c>
      <c r="R7" s="352" t="s">
        <v>49</v>
      </c>
      <c r="S7" s="350"/>
      <c r="T7" s="356" t="s">
        <v>112</v>
      </c>
      <c r="U7" s="356" t="s">
        <v>114</v>
      </c>
      <c r="V7" s="351"/>
      <c r="W7" s="352"/>
      <c r="X7" s="350"/>
      <c r="Y7" s="351" t="s">
        <v>47</v>
      </c>
      <c r="Z7" s="351" t="s">
        <v>47</v>
      </c>
      <c r="AA7" s="352" t="s">
        <v>47</v>
      </c>
      <c r="AB7" s="350"/>
      <c r="AC7" s="351"/>
      <c r="AD7" s="351"/>
      <c r="AE7" s="351"/>
      <c r="AF7" s="352"/>
      <c r="AG7" s="350"/>
      <c r="AH7" s="351"/>
      <c r="AI7" s="351"/>
      <c r="AJ7" s="352"/>
      <c r="AK7" s="384"/>
      <c r="AL7" s="351"/>
      <c r="AM7" s="351"/>
      <c r="AN7" s="351"/>
      <c r="AO7" s="352"/>
      <c r="AP7" s="361"/>
      <c r="AQ7" s="362"/>
      <c r="AR7" s="362"/>
      <c r="AS7" s="363"/>
      <c r="AT7" s="361"/>
      <c r="AU7" s="351"/>
      <c r="AV7" s="351"/>
      <c r="AW7" s="357" t="s">
        <v>112</v>
      </c>
      <c r="AX7" s="358" t="s">
        <v>112</v>
      </c>
      <c r="AY7" s="356" t="s">
        <v>112</v>
      </c>
      <c r="AZ7" s="356" t="s">
        <v>112</v>
      </c>
      <c r="BA7" s="356" t="s">
        <v>112</v>
      </c>
      <c r="BB7" s="357" t="s">
        <v>112</v>
      </c>
      <c r="BC7" s="395"/>
      <c r="BD7" s="396"/>
      <c r="BE7" s="400">
        <f>COUNTIF(C7:BB7,"Э")</f>
        <v>7</v>
      </c>
      <c r="BF7" s="400">
        <f>COUNTIF(C7:BB7,"У")</f>
        <v>0</v>
      </c>
      <c r="BG7" s="400">
        <f>COUNTIF(A7:AZ7,"П")</f>
        <v>8</v>
      </c>
      <c r="BH7" s="400">
        <f>COUNTIF(B7:BA7,"Д")</f>
        <v>0</v>
      </c>
      <c r="BI7" s="400">
        <f>COUNTIF(C7:BB7,"Г")</f>
        <v>0</v>
      </c>
      <c r="BJ7" s="400">
        <f>COUNTIF(C7:BB7,"В")</f>
        <v>1</v>
      </c>
      <c r="BK7" s="400">
        <f>COUNTIF(C7:BB7,"К")</f>
        <v>7</v>
      </c>
      <c r="BL7" s="400">
        <f>SUM(BC7:BK7)</f>
        <v>23</v>
      </c>
      <c r="BM7" s="405">
        <v>3</v>
      </c>
    </row>
    <row r="8" spans="1:65" ht="15" customHeight="1">
      <c r="A8" s="8"/>
      <c r="B8" s="365">
        <v>4</v>
      </c>
      <c r="C8" s="350"/>
      <c r="D8" s="351"/>
      <c r="E8" s="351"/>
      <c r="F8" s="352"/>
      <c r="G8" s="350"/>
      <c r="H8" s="362"/>
      <c r="I8" s="362"/>
      <c r="J8" s="363"/>
      <c r="K8" s="361" t="s">
        <v>47</v>
      </c>
      <c r="L8" s="362" t="s">
        <v>47</v>
      </c>
      <c r="M8" s="362" t="s">
        <v>47</v>
      </c>
      <c r="N8" s="363" t="s">
        <v>47</v>
      </c>
      <c r="O8" s="385"/>
      <c r="P8" s="362"/>
      <c r="Q8" s="362"/>
      <c r="R8" s="363"/>
      <c r="S8" s="361"/>
      <c r="T8" s="366" t="s">
        <v>112</v>
      </c>
      <c r="U8" s="366" t="s">
        <v>114</v>
      </c>
      <c r="V8" s="362"/>
      <c r="W8" s="363"/>
      <c r="X8" s="361"/>
      <c r="Y8" s="362"/>
      <c r="Z8" s="362"/>
      <c r="AA8" s="363"/>
      <c r="AB8" s="361" t="s">
        <v>274</v>
      </c>
      <c r="AC8" s="362" t="s">
        <v>274</v>
      </c>
      <c r="AD8" s="362" t="s">
        <v>274</v>
      </c>
      <c r="AE8" s="362" t="s">
        <v>274</v>
      </c>
      <c r="AF8" s="363" t="s">
        <v>274</v>
      </c>
      <c r="AG8" s="361" t="s">
        <v>274</v>
      </c>
      <c r="AH8" s="362"/>
      <c r="AI8" s="362"/>
      <c r="AJ8" s="363"/>
      <c r="AK8" s="384"/>
      <c r="AL8" s="351"/>
      <c r="AM8" s="351" t="s">
        <v>47</v>
      </c>
      <c r="AN8" s="351" t="s">
        <v>47</v>
      </c>
      <c r="AO8" s="352" t="s">
        <v>47</v>
      </c>
      <c r="AP8" s="350"/>
      <c r="AQ8" s="351"/>
      <c r="AR8" s="351"/>
      <c r="AS8" s="352"/>
      <c r="AT8" s="350"/>
      <c r="AU8" s="351"/>
      <c r="AV8" s="351"/>
      <c r="AW8" s="357" t="s">
        <v>112</v>
      </c>
      <c r="AX8" s="358" t="s">
        <v>112</v>
      </c>
      <c r="AY8" s="356" t="s">
        <v>112</v>
      </c>
      <c r="AZ8" s="356" t="s">
        <v>112</v>
      </c>
      <c r="BA8" s="356" t="s">
        <v>112</v>
      </c>
      <c r="BB8" s="357" t="s">
        <v>112</v>
      </c>
      <c r="BC8" s="395"/>
      <c r="BD8" s="396"/>
      <c r="BE8" s="400">
        <f>COUNTIF(C8:BB8,"Э")</f>
        <v>7</v>
      </c>
      <c r="BF8" s="400">
        <f>COUNTIF(C8:BB8,"У")</f>
        <v>0</v>
      </c>
      <c r="BG8" s="400">
        <f>COUNTIF(A8:AZ8,"Пр")</f>
        <v>0</v>
      </c>
      <c r="BH8" s="400">
        <f>COUNTIF(B8:BA8,"Д")</f>
        <v>0</v>
      </c>
      <c r="BI8" s="400">
        <f>COUNTIF(C8:BB8,"Г")</f>
        <v>0</v>
      </c>
      <c r="BJ8" s="400">
        <f>COUNTIF(C8:BB8,"В")</f>
        <v>1</v>
      </c>
      <c r="BK8" s="400">
        <f>COUNTIF(C8:BB8,"К")</f>
        <v>7</v>
      </c>
      <c r="BL8" s="400">
        <f>SUM(BC8:BK8)</f>
        <v>15</v>
      </c>
      <c r="BM8" s="405">
        <v>4</v>
      </c>
    </row>
    <row r="9" spans="1:65" ht="15" customHeight="1" thickBot="1">
      <c r="A9" s="8"/>
      <c r="B9" s="367">
        <v>5</v>
      </c>
      <c r="C9" s="368"/>
      <c r="D9" s="369"/>
      <c r="E9" s="369"/>
      <c r="F9" s="370"/>
      <c r="G9" s="368" t="s">
        <v>131</v>
      </c>
      <c r="H9" s="369" t="s">
        <v>131</v>
      </c>
      <c r="I9" s="383" t="s">
        <v>131</v>
      </c>
      <c r="J9" s="408" t="s">
        <v>270</v>
      </c>
      <c r="K9" s="369" t="s">
        <v>131</v>
      </c>
      <c r="L9" s="369" t="s">
        <v>131</v>
      </c>
      <c r="M9" s="369" t="s">
        <v>131</v>
      </c>
      <c r="N9" s="370" t="s">
        <v>131</v>
      </c>
      <c r="O9" s="386" t="s">
        <v>131</v>
      </c>
      <c r="P9" s="369" t="s">
        <v>131</v>
      </c>
      <c r="Q9" s="369" t="s">
        <v>131</v>
      </c>
      <c r="R9" s="370" t="s">
        <v>131</v>
      </c>
      <c r="S9" s="368" t="s">
        <v>47</v>
      </c>
      <c r="T9" s="369" t="s">
        <v>112</v>
      </c>
      <c r="U9" s="383" t="s">
        <v>114</v>
      </c>
      <c r="V9" s="371" t="s">
        <v>83</v>
      </c>
      <c r="W9" s="372" t="s">
        <v>83</v>
      </c>
      <c r="X9" s="373" t="s">
        <v>83</v>
      </c>
      <c r="Y9" s="371" t="s">
        <v>83</v>
      </c>
      <c r="Z9" s="371" t="s">
        <v>83</v>
      </c>
      <c r="AA9" s="372" t="s">
        <v>83</v>
      </c>
      <c r="AB9" s="407" t="s">
        <v>112</v>
      </c>
      <c r="AC9" s="369" t="s">
        <v>190</v>
      </c>
      <c r="AD9" s="369" t="s">
        <v>190</v>
      </c>
      <c r="AE9" s="369" t="s">
        <v>190</v>
      </c>
      <c r="AF9" s="370" t="s">
        <v>190</v>
      </c>
      <c r="AG9" s="368" t="s">
        <v>190</v>
      </c>
      <c r="AH9" s="369" t="s">
        <v>190</v>
      </c>
      <c r="AI9" s="369" t="s">
        <v>190</v>
      </c>
      <c r="AJ9" s="370" t="s">
        <v>190</v>
      </c>
      <c r="AK9" s="386" t="s">
        <v>190</v>
      </c>
      <c r="AL9" s="369" t="s">
        <v>190</v>
      </c>
      <c r="AM9" s="369" t="s">
        <v>190</v>
      </c>
      <c r="AN9" s="369" t="s">
        <v>190</v>
      </c>
      <c r="AO9" s="370" t="s">
        <v>190</v>
      </c>
      <c r="AP9" s="368" t="s">
        <v>190</v>
      </c>
      <c r="AQ9" s="369" t="s">
        <v>190</v>
      </c>
      <c r="AR9" s="369" t="s">
        <v>190</v>
      </c>
      <c r="AS9" s="370" t="s">
        <v>190</v>
      </c>
      <c r="AT9" s="368" t="s">
        <v>190</v>
      </c>
      <c r="AU9" s="369" t="s">
        <v>190</v>
      </c>
      <c r="AV9" s="369" t="s">
        <v>190</v>
      </c>
      <c r="AW9" s="370" t="s">
        <v>190</v>
      </c>
      <c r="AX9" s="368" t="s">
        <v>190</v>
      </c>
      <c r="AY9" s="369" t="s">
        <v>190</v>
      </c>
      <c r="AZ9" s="369" t="s">
        <v>190</v>
      </c>
      <c r="BA9" s="369" t="s">
        <v>190</v>
      </c>
      <c r="BB9" s="370" t="s">
        <v>190</v>
      </c>
      <c r="BC9" s="397"/>
      <c r="BD9" s="398"/>
      <c r="BE9" s="401">
        <f>COUNTIF(C9:BB9,"Э")</f>
        <v>1</v>
      </c>
      <c r="BF9" s="401">
        <f>COUNTIF(C9:BB9,"У")</f>
        <v>0</v>
      </c>
      <c r="BG9" s="401">
        <f>COUNTIF(A9:AZ9,"Пр")+COUNTIF(A9:AZ9,"Н")</f>
        <v>12</v>
      </c>
      <c r="BH9" s="401">
        <f>COUNTIF(B9:BA9,"Д")</f>
        <v>0</v>
      </c>
      <c r="BI9" s="401">
        <f>COUNTIF(C9:BB9,"Г")</f>
        <v>6</v>
      </c>
      <c r="BJ9" s="401">
        <f>COUNTIF(C9:BB9,"В")</f>
        <v>1</v>
      </c>
      <c r="BK9" s="401">
        <f>COUNTIF(C9:BB9,"К")</f>
        <v>2</v>
      </c>
      <c r="BL9" s="401">
        <f>SUM(BC9:BK9)</f>
        <v>22</v>
      </c>
      <c r="BM9" s="406">
        <v>5</v>
      </c>
    </row>
    <row r="10" spans="1:55" ht="11.25" customHeight="1">
      <c r="A10" s="4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5"/>
    </row>
    <row r="11" spans="1:55" ht="15" customHeight="1">
      <c r="A11" s="4"/>
      <c r="B11" s="409" t="s">
        <v>51</v>
      </c>
      <c r="C11" s="409"/>
      <c r="D11" s="409"/>
      <c r="E11" s="409"/>
      <c r="F11" s="409"/>
      <c r="G11" s="409"/>
      <c r="H11" s="410"/>
      <c r="I11" s="410"/>
      <c r="J11" s="410"/>
      <c r="K11" s="411"/>
      <c r="L11" s="411"/>
      <c r="M11" s="411"/>
      <c r="N11" s="411"/>
      <c r="O11" s="410"/>
      <c r="P11" s="410"/>
      <c r="Q11" s="410"/>
      <c r="R11" s="410"/>
      <c r="S11" s="410"/>
      <c r="T11" s="410"/>
      <c r="U11" s="410"/>
      <c r="V11" s="847" t="s">
        <v>52</v>
      </c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410"/>
      <c r="AH11" s="410"/>
      <c r="AI11" s="410"/>
      <c r="AJ11" s="411"/>
      <c r="AK11" s="411"/>
      <c r="AL11" s="410"/>
      <c r="AM11" s="411"/>
      <c r="AN11" s="411"/>
      <c r="AO11" s="411"/>
      <c r="AP11" s="411"/>
      <c r="AQ11" s="411"/>
      <c r="AR11" s="411"/>
      <c r="AS11" s="411"/>
      <c r="AT11" s="411"/>
      <c r="AU11" s="411"/>
      <c r="AV11" s="411"/>
      <c r="AW11" s="411"/>
      <c r="AX11" s="411"/>
      <c r="AY11" s="411"/>
      <c r="AZ11" s="411"/>
      <c r="BA11" s="411"/>
      <c r="BB11" s="411"/>
      <c r="BC11" s="410"/>
    </row>
    <row r="12" spans="1:55" ht="15" customHeight="1">
      <c r="A12" s="4"/>
      <c r="B12" s="411" t="s">
        <v>50</v>
      </c>
      <c r="C12" s="411"/>
      <c r="D12" s="411"/>
      <c r="E12" s="411"/>
      <c r="F12" s="411"/>
      <c r="G12" s="411"/>
      <c r="H12" s="411"/>
      <c r="I12" s="411"/>
      <c r="J12" s="411"/>
      <c r="K12" s="412"/>
      <c r="L12" s="409"/>
      <c r="M12" s="409"/>
      <c r="N12" s="409"/>
      <c r="O12" s="410"/>
      <c r="P12" s="410"/>
      <c r="Q12" s="410"/>
      <c r="R12" s="410"/>
      <c r="S12" s="410"/>
      <c r="T12" s="410"/>
      <c r="U12" s="410"/>
      <c r="V12" s="411" t="s">
        <v>95</v>
      </c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  <c r="AH12" s="409"/>
      <c r="AI12" s="409"/>
      <c r="AJ12" s="411"/>
      <c r="AK12" s="411"/>
      <c r="AL12" s="410"/>
      <c r="AM12" s="411"/>
      <c r="AN12" s="411"/>
      <c r="AO12" s="411"/>
      <c r="AP12" s="411"/>
      <c r="AQ12" s="411"/>
      <c r="AR12" s="411"/>
      <c r="AS12" s="411"/>
      <c r="AT12" s="411"/>
      <c r="AU12" s="411"/>
      <c r="AV12" s="411"/>
      <c r="AW12" s="411"/>
      <c r="AX12" s="411"/>
      <c r="AY12" s="411"/>
      <c r="AZ12" s="411"/>
      <c r="BA12" s="411"/>
      <c r="BB12" s="411"/>
      <c r="BC12" s="410"/>
    </row>
    <row r="13" spans="1:55" ht="15" customHeight="1">
      <c r="A13" s="4"/>
      <c r="B13" s="864" t="s">
        <v>176</v>
      </c>
      <c r="C13" s="864"/>
      <c r="D13" s="864"/>
      <c r="E13" s="864"/>
      <c r="F13" s="864"/>
      <c r="G13" s="864"/>
      <c r="H13" s="864"/>
      <c r="I13" s="864"/>
      <c r="J13" s="864"/>
      <c r="K13" s="864"/>
      <c r="L13" s="864"/>
      <c r="M13" s="864"/>
      <c r="N13" s="864"/>
      <c r="O13" s="864"/>
      <c r="P13" s="864"/>
      <c r="Q13" s="864"/>
      <c r="R13" s="864"/>
      <c r="S13" s="864"/>
      <c r="T13" s="864"/>
      <c r="U13" s="414"/>
      <c r="V13" s="411" t="s">
        <v>119</v>
      </c>
      <c r="W13" s="557"/>
      <c r="X13" s="557"/>
      <c r="Y13" s="557"/>
      <c r="Z13" s="557"/>
      <c r="AA13" s="557"/>
      <c r="AB13" s="557"/>
      <c r="AC13" s="557"/>
      <c r="AD13" s="410"/>
      <c r="AE13" s="410"/>
      <c r="AF13" s="410"/>
      <c r="AG13" s="411"/>
      <c r="AH13" s="411"/>
      <c r="AI13" s="411"/>
      <c r="AJ13" s="411"/>
      <c r="AK13" s="411"/>
      <c r="AL13" s="411"/>
      <c r="AM13" s="411"/>
      <c r="AN13" s="411"/>
      <c r="AO13" s="411"/>
      <c r="AP13" s="411"/>
      <c r="AQ13" s="411"/>
      <c r="AR13" s="411"/>
      <c r="AS13" s="411"/>
      <c r="AT13" s="411"/>
      <c r="AU13" s="411"/>
      <c r="AV13" s="411"/>
      <c r="AW13" s="411"/>
      <c r="AX13" s="411"/>
      <c r="AY13" s="411"/>
      <c r="AZ13" s="411"/>
      <c r="BA13" s="411"/>
      <c r="BB13" s="411"/>
      <c r="BC13" s="410"/>
    </row>
    <row r="14" spans="1:55" ht="15" customHeight="1">
      <c r="A14" s="4"/>
      <c r="B14" s="863" t="s">
        <v>275</v>
      </c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  <c r="R14" s="413"/>
      <c r="S14" s="413"/>
      <c r="T14" s="413"/>
      <c r="U14" s="414"/>
      <c r="V14" s="411" t="s">
        <v>177</v>
      </c>
      <c r="W14" s="415"/>
      <c r="X14" s="415"/>
      <c r="Y14" s="415"/>
      <c r="Z14" s="415"/>
      <c r="AA14" s="415"/>
      <c r="AB14" s="415"/>
      <c r="AC14" s="415"/>
      <c r="AD14" s="410"/>
      <c r="AE14" s="410"/>
      <c r="AF14" s="410"/>
      <c r="AG14" s="411"/>
      <c r="AH14" s="411"/>
      <c r="AI14" s="411"/>
      <c r="AJ14" s="411"/>
      <c r="AK14" s="411"/>
      <c r="AL14" s="411"/>
      <c r="AM14" s="411"/>
      <c r="AN14" s="411"/>
      <c r="AO14" s="411"/>
      <c r="AP14" s="411"/>
      <c r="AQ14" s="411"/>
      <c r="AR14" s="411"/>
      <c r="AS14" s="411"/>
      <c r="AT14" s="411"/>
      <c r="AU14" s="411"/>
      <c r="AV14" s="411"/>
      <c r="AW14" s="411"/>
      <c r="AX14" s="411"/>
      <c r="AY14" s="411"/>
      <c r="AZ14" s="411"/>
      <c r="BA14" s="411"/>
      <c r="BB14" s="411"/>
      <c r="BC14" s="410"/>
    </row>
    <row r="15" spans="1:55" ht="15" customHeight="1">
      <c r="A15" s="4"/>
      <c r="B15" s="413"/>
      <c r="C15" s="413"/>
      <c r="D15" s="413"/>
      <c r="E15" s="413"/>
      <c r="F15" s="413"/>
      <c r="G15" s="413"/>
      <c r="H15" s="413"/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4"/>
      <c r="AG15" s="411"/>
      <c r="AH15" s="411"/>
      <c r="AI15" s="411"/>
      <c r="AJ15" s="411"/>
      <c r="AK15" s="411"/>
      <c r="AL15" s="411"/>
      <c r="AM15" s="411"/>
      <c r="AN15" s="411"/>
      <c r="AO15" s="411"/>
      <c r="AP15" s="411"/>
      <c r="AQ15" s="411"/>
      <c r="AR15" s="411"/>
      <c r="AS15" s="411"/>
      <c r="AT15" s="411"/>
      <c r="AU15" s="411"/>
      <c r="AV15" s="411"/>
      <c r="AW15" s="411"/>
      <c r="AX15" s="411"/>
      <c r="AY15" s="411"/>
      <c r="AZ15" s="411"/>
      <c r="BA15" s="411"/>
      <c r="BB15" s="411"/>
      <c r="BC15" s="410"/>
    </row>
    <row r="16" spans="1:55" ht="15" customHeight="1">
      <c r="A16" s="4"/>
      <c r="B16" s="428" t="s">
        <v>53</v>
      </c>
      <c r="C16" s="428"/>
      <c r="D16" s="428"/>
      <c r="E16" s="429"/>
      <c r="F16" s="429"/>
      <c r="G16" s="428"/>
      <c r="H16" s="429"/>
      <c r="I16" s="429"/>
      <c r="J16" s="429"/>
      <c r="K16" s="428"/>
      <c r="L16" s="430"/>
      <c r="M16" s="430"/>
      <c r="N16" s="430"/>
      <c r="O16" s="430" t="s">
        <v>276</v>
      </c>
      <c r="P16" s="430"/>
      <c r="Q16" s="430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1"/>
      <c r="AD16" s="430"/>
      <c r="AE16" s="430"/>
      <c r="AF16" s="430"/>
      <c r="AG16" s="430"/>
      <c r="AH16" s="430"/>
      <c r="AI16" s="430"/>
      <c r="AJ16" s="430"/>
      <c r="AK16" s="430"/>
      <c r="AL16" s="430"/>
      <c r="AM16" s="430"/>
      <c r="AN16" s="430"/>
      <c r="AO16" s="430"/>
      <c r="AP16" s="430"/>
      <c r="AQ16" s="430"/>
      <c r="AR16" s="430"/>
      <c r="AS16" s="428"/>
      <c r="AT16" s="428"/>
      <c r="AU16" s="428"/>
      <c r="AV16" s="428"/>
      <c r="AW16" s="428"/>
      <c r="AX16" s="428"/>
      <c r="AY16" s="432"/>
      <c r="AZ16" s="432"/>
      <c r="BA16" s="432"/>
      <c r="BB16" s="432"/>
      <c r="BC16" s="15"/>
    </row>
    <row r="17" spans="1:55" ht="19.5" customHeight="1">
      <c r="A17" s="4"/>
      <c r="B17" s="861" t="s">
        <v>54</v>
      </c>
      <c r="C17" s="861"/>
      <c r="D17" s="861"/>
      <c r="E17" s="861"/>
      <c r="F17" s="861"/>
      <c r="G17" s="861"/>
      <c r="H17" s="861"/>
      <c r="I17" s="861"/>
      <c r="J17" s="861"/>
      <c r="K17" s="861"/>
      <c r="L17" s="861"/>
      <c r="M17" s="861"/>
      <c r="N17" s="861"/>
      <c r="O17" s="861"/>
      <c r="P17" s="861"/>
      <c r="Q17" s="861"/>
      <c r="R17" s="861"/>
      <c r="S17" s="861"/>
      <c r="T17" s="861"/>
      <c r="U17" s="861"/>
      <c r="V17" s="861"/>
      <c r="W17" s="861"/>
      <c r="X17" s="861"/>
      <c r="Y17" s="861"/>
      <c r="Z17" s="861"/>
      <c r="AA17" s="861"/>
      <c r="AB17" s="861"/>
      <c r="AC17" s="861"/>
      <c r="AD17" s="861"/>
      <c r="AE17" s="861"/>
      <c r="AF17" s="861"/>
      <c r="AG17" s="861"/>
      <c r="AH17" s="861"/>
      <c r="AI17" s="861"/>
      <c r="AJ17" s="861"/>
      <c r="AK17" s="861"/>
      <c r="AL17" s="861"/>
      <c r="AM17" s="861"/>
      <c r="AN17" s="861"/>
      <c r="AO17" s="861"/>
      <c r="AP17" s="861"/>
      <c r="AQ17" s="861"/>
      <c r="AR17" s="861"/>
      <c r="AS17" s="861"/>
      <c r="AT17" s="861"/>
      <c r="AU17" s="861"/>
      <c r="AV17" s="861"/>
      <c r="AW17" s="861"/>
      <c r="AX17" s="861"/>
      <c r="AY17" s="432"/>
      <c r="AZ17" s="432"/>
      <c r="BA17" s="432"/>
      <c r="BB17" s="432"/>
      <c r="BC17" s="15"/>
    </row>
    <row r="18" spans="1:55" ht="7.5" customHeight="1" thickBot="1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432"/>
      <c r="AZ18" s="432"/>
      <c r="BA18" s="432"/>
      <c r="BB18" s="432"/>
      <c r="BC18" s="15"/>
    </row>
    <row r="19" spans="1:60" s="330" customFormat="1" ht="15" customHeight="1" thickBot="1">
      <c r="A19" s="327"/>
      <c r="B19" s="862" t="s">
        <v>46</v>
      </c>
      <c r="C19" s="862"/>
      <c r="D19" s="862"/>
      <c r="E19" s="828" t="s">
        <v>55</v>
      </c>
      <c r="F19" s="829"/>
      <c r="G19" s="829"/>
      <c r="H19" s="829"/>
      <c r="I19" s="829"/>
      <c r="J19" s="830"/>
      <c r="K19" s="842" t="s">
        <v>56</v>
      </c>
      <c r="L19" s="842"/>
      <c r="M19" s="842"/>
      <c r="N19" s="842"/>
      <c r="O19" s="842"/>
      <c r="P19" s="842"/>
      <c r="Q19" s="842"/>
      <c r="R19" s="842"/>
      <c r="S19" s="828" t="s">
        <v>196</v>
      </c>
      <c r="T19" s="829"/>
      <c r="U19" s="829"/>
      <c r="V19" s="830"/>
      <c r="W19" s="842" t="s">
        <v>57</v>
      </c>
      <c r="X19" s="842"/>
      <c r="Y19" s="842"/>
      <c r="Z19" s="842"/>
      <c r="AA19" s="842"/>
      <c r="AB19" s="842"/>
      <c r="AC19" s="842"/>
      <c r="AD19" s="842"/>
      <c r="AE19" s="790" t="s">
        <v>79</v>
      </c>
      <c r="AF19" s="758"/>
      <c r="AG19" s="758"/>
      <c r="AH19" s="758"/>
      <c r="AI19" s="758"/>
      <c r="AJ19" s="758"/>
      <c r="AK19" s="758"/>
      <c r="AL19" s="758"/>
      <c r="AM19" s="835" t="s">
        <v>118</v>
      </c>
      <c r="AN19" s="758"/>
      <c r="AO19" s="758"/>
      <c r="AP19" s="836"/>
      <c r="AQ19" s="758" t="s">
        <v>115</v>
      </c>
      <c r="AR19" s="758"/>
      <c r="AS19" s="758"/>
      <c r="AT19" s="758"/>
      <c r="AU19" s="758"/>
      <c r="AV19" s="757" t="s">
        <v>108</v>
      </c>
      <c r="AW19" s="758"/>
      <c r="AX19" s="758"/>
      <c r="AY19" s="759"/>
      <c r="AZ19" s="757" t="s">
        <v>113</v>
      </c>
      <c r="BA19" s="758"/>
      <c r="BB19" s="758"/>
      <c r="BC19" s="336"/>
      <c r="BD19" s="327"/>
      <c r="BE19" s="328"/>
      <c r="BF19" s="328"/>
      <c r="BG19" s="329"/>
      <c r="BH19" s="329"/>
    </row>
    <row r="20" spans="1:60" s="330" customFormat="1" ht="31.5" customHeight="1" thickBot="1">
      <c r="A20" s="327"/>
      <c r="B20" s="862"/>
      <c r="C20" s="862"/>
      <c r="D20" s="862"/>
      <c r="E20" s="839" t="s">
        <v>58</v>
      </c>
      <c r="F20" s="840"/>
      <c r="G20" s="840"/>
      <c r="H20" s="840"/>
      <c r="I20" s="840"/>
      <c r="J20" s="841"/>
      <c r="K20" s="839" t="s">
        <v>86</v>
      </c>
      <c r="L20" s="839"/>
      <c r="M20" s="839"/>
      <c r="N20" s="839"/>
      <c r="O20" s="839"/>
      <c r="P20" s="839"/>
      <c r="Q20" s="839"/>
      <c r="R20" s="839"/>
      <c r="S20" s="791"/>
      <c r="T20" s="761"/>
      <c r="U20" s="761"/>
      <c r="V20" s="831"/>
      <c r="W20" s="827" t="s">
        <v>59</v>
      </c>
      <c r="X20" s="827"/>
      <c r="Y20" s="827"/>
      <c r="Z20" s="827"/>
      <c r="AA20" s="827"/>
      <c r="AB20" s="827"/>
      <c r="AC20" s="827"/>
      <c r="AD20" s="827"/>
      <c r="AE20" s="791"/>
      <c r="AF20" s="761"/>
      <c r="AG20" s="761"/>
      <c r="AH20" s="761"/>
      <c r="AI20" s="761"/>
      <c r="AJ20" s="761"/>
      <c r="AK20" s="761"/>
      <c r="AL20" s="761"/>
      <c r="AM20" s="837"/>
      <c r="AN20" s="761"/>
      <c r="AO20" s="761"/>
      <c r="AP20" s="838"/>
      <c r="AQ20" s="761"/>
      <c r="AR20" s="761"/>
      <c r="AS20" s="761"/>
      <c r="AT20" s="761"/>
      <c r="AU20" s="761"/>
      <c r="AV20" s="760"/>
      <c r="AW20" s="761"/>
      <c r="AX20" s="761"/>
      <c r="AY20" s="762"/>
      <c r="AZ20" s="750"/>
      <c r="BA20" s="751"/>
      <c r="BB20" s="751"/>
      <c r="BC20" s="337"/>
      <c r="BD20" s="331"/>
      <c r="BE20" s="331"/>
      <c r="BF20" s="331"/>
      <c r="BG20" s="332"/>
      <c r="BH20" s="332"/>
    </row>
    <row r="21" spans="1:60" s="330" customFormat="1" ht="15" customHeight="1">
      <c r="A21" s="327"/>
      <c r="B21" s="860">
        <v>1</v>
      </c>
      <c r="C21" s="832"/>
      <c r="D21" s="833"/>
      <c r="E21" s="834"/>
      <c r="F21" s="832"/>
      <c r="G21" s="832"/>
      <c r="H21" s="419"/>
      <c r="I21" s="832"/>
      <c r="J21" s="833"/>
      <c r="K21" s="420"/>
      <c r="L21" s="419"/>
      <c r="M21" s="832">
        <f>COUNTIF(C5:Y5,"Э")</f>
        <v>3</v>
      </c>
      <c r="N21" s="832"/>
      <c r="O21" s="419" t="s">
        <v>175</v>
      </c>
      <c r="P21" s="832">
        <f>COUNTIF(AB5:BB5,"Э")</f>
        <v>3</v>
      </c>
      <c r="Q21" s="832"/>
      <c r="R21" s="421"/>
      <c r="S21" s="834">
        <f>COUNTIF(C5:BB5,"У")</f>
        <v>4</v>
      </c>
      <c r="T21" s="832"/>
      <c r="U21" s="832"/>
      <c r="V21" s="833"/>
      <c r="W21" s="834">
        <f>COUNTIF(C5:BB5,"П")</f>
        <v>0</v>
      </c>
      <c r="X21" s="832"/>
      <c r="Y21" s="832"/>
      <c r="Z21" s="832"/>
      <c r="AA21" s="832"/>
      <c r="AB21" s="832"/>
      <c r="AC21" s="832"/>
      <c r="AD21" s="833"/>
      <c r="AE21" s="752"/>
      <c r="AF21" s="752"/>
      <c r="AG21" s="752"/>
      <c r="AH21" s="752"/>
      <c r="AI21" s="752"/>
      <c r="AJ21" s="752"/>
      <c r="AK21" s="752"/>
      <c r="AL21" s="752"/>
      <c r="AM21" s="752">
        <f>BH5</f>
        <v>0</v>
      </c>
      <c r="AN21" s="752"/>
      <c r="AO21" s="752"/>
      <c r="AP21" s="752"/>
      <c r="AQ21" s="752">
        <f>BJ5</f>
        <v>1</v>
      </c>
      <c r="AR21" s="752"/>
      <c r="AS21" s="752"/>
      <c r="AT21" s="752"/>
      <c r="AU21" s="753"/>
      <c r="AV21" s="754">
        <f>BK5</f>
        <v>7</v>
      </c>
      <c r="AW21" s="755"/>
      <c r="AX21" s="755"/>
      <c r="AY21" s="756"/>
      <c r="AZ21" s="754">
        <f>BL5</f>
        <v>18</v>
      </c>
      <c r="BA21" s="755"/>
      <c r="BB21" s="755"/>
      <c r="BC21" s="338"/>
      <c r="BD21" s="327"/>
      <c r="BE21" s="333"/>
      <c r="BF21" s="333"/>
      <c r="BG21" s="334"/>
      <c r="BH21" s="334"/>
    </row>
    <row r="22" spans="1:60" s="330" customFormat="1" ht="15" customHeight="1">
      <c r="A22" s="327"/>
      <c r="B22" s="823">
        <v>2</v>
      </c>
      <c r="C22" s="821"/>
      <c r="D22" s="822"/>
      <c r="E22" s="820"/>
      <c r="F22" s="821"/>
      <c r="G22" s="821"/>
      <c r="H22" s="422"/>
      <c r="I22" s="821"/>
      <c r="J22" s="822"/>
      <c r="K22" s="423"/>
      <c r="L22" s="422"/>
      <c r="M22" s="821">
        <f>COUNTIF(C6:Y6,"Э")</f>
        <v>3</v>
      </c>
      <c r="N22" s="821"/>
      <c r="O22" s="422" t="s">
        <v>175</v>
      </c>
      <c r="P22" s="821">
        <f>COUNTIF(AB6:BB6,"Э")</f>
        <v>3</v>
      </c>
      <c r="Q22" s="821"/>
      <c r="R22" s="424"/>
      <c r="S22" s="820">
        <f>COUNTIF(C6:BB6,"У")</f>
        <v>0</v>
      </c>
      <c r="T22" s="821"/>
      <c r="U22" s="821"/>
      <c r="V22" s="822"/>
      <c r="W22" s="820">
        <f>COUNTIF(C6:BB6,"П")</f>
        <v>10</v>
      </c>
      <c r="X22" s="821"/>
      <c r="Y22" s="821"/>
      <c r="Z22" s="821"/>
      <c r="AA22" s="821"/>
      <c r="AB22" s="821"/>
      <c r="AC22" s="821"/>
      <c r="AD22" s="822"/>
      <c r="AE22" s="737"/>
      <c r="AF22" s="737"/>
      <c r="AG22" s="737"/>
      <c r="AH22" s="737"/>
      <c r="AI22" s="737"/>
      <c r="AJ22" s="737"/>
      <c r="AK22" s="737"/>
      <c r="AL22" s="737"/>
      <c r="AM22" s="737">
        <f>BH6</f>
        <v>0</v>
      </c>
      <c r="AN22" s="737"/>
      <c r="AO22" s="737"/>
      <c r="AP22" s="737"/>
      <c r="AQ22" s="737">
        <f>BJ6</f>
        <v>1</v>
      </c>
      <c r="AR22" s="737"/>
      <c r="AS22" s="737"/>
      <c r="AT22" s="737"/>
      <c r="AU22" s="738"/>
      <c r="AV22" s="731">
        <f>BK6</f>
        <v>7</v>
      </c>
      <c r="AW22" s="732"/>
      <c r="AX22" s="732"/>
      <c r="AY22" s="733"/>
      <c r="AZ22" s="731">
        <f>BL6</f>
        <v>24</v>
      </c>
      <c r="BA22" s="732"/>
      <c r="BB22" s="732"/>
      <c r="BC22" s="338"/>
      <c r="BD22" s="327"/>
      <c r="BE22" s="333"/>
      <c r="BF22" s="333"/>
      <c r="BG22" s="334"/>
      <c r="BH22" s="334"/>
    </row>
    <row r="23" spans="1:60" s="330" customFormat="1" ht="15" customHeight="1">
      <c r="A23" s="327"/>
      <c r="B23" s="823">
        <v>3</v>
      </c>
      <c r="C23" s="821"/>
      <c r="D23" s="822"/>
      <c r="E23" s="820"/>
      <c r="F23" s="821"/>
      <c r="G23" s="821"/>
      <c r="H23" s="422"/>
      <c r="I23" s="821"/>
      <c r="J23" s="822"/>
      <c r="K23" s="423"/>
      <c r="L23" s="422"/>
      <c r="M23" s="821">
        <v>4</v>
      </c>
      <c r="N23" s="821"/>
      <c r="O23" s="422" t="s">
        <v>175</v>
      </c>
      <c r="P23" s="821">
        <v>3</v>
      </c>
      <c r="Q23" s="821"/>
      <c r="R23" s="424"/>
      <c r="S23" s="820">
        <f>COUNTIF(C7:BB7,"У")</f>
        <v>0</v>
      </c>
      <c r="T23" s="821"/>
      <c r="U23" s="821"/>
      <c r="V23" s="822"/>
      <c r="W23" s="820">
        <f>COUNTIF(C7:BB7,"П")</f>
        <v>8</v>
      </c>
      <c r="X23" s="821"/>
      <c r="Y23" s="821"/>
      <c r="Z23" s="821"/>
      <c r="AA23" s="821"/>
      <c r="AB23" s="821"/>
      <c r="AC23" s="821"/>
      <c r="AD23" s="822"/>
      <c r="AE23" s="737"/>
      <c r="AF23" s="737"/>
      <c r="AG23" s="737"/>
      <c r="AH23" s="737"/>
      <c r="AI23" s="737"/>
      <c r="AJ23" s="737"/>
      <c r="AK23" s="737"/>
      <c r="AL23" s="737"/>
      <c r="AM23" s="737">
        <f>BH7</f>
        <v>0</v>
      </c>
      <c r="AN23" s="737"/>
      <c r="AO23" s="737"/>
      <c r="AP23" s="737"/>
      <c r="AQ23" s="737">
        <f>BJ7</f>
        <v>1</v>
      </c>
      <c r="AR23" s="737"/>
      <c r="AS23" s="737"/>
      <c r="AT23" s="737"/>
      <c r="AU23" s="738"/>
      <c r="AV23" s="731">
        <f>BK7</f>
        <v>7</v>
      </c>
      <c r="AW23" s="732"/>
      <c r="AX23" s="732"/>
      <c r="AY23" s="733"/>
      <c r="AZ23" s="731">
        <f>BL7</f>
        <v>23</v>
      </c>
      <c r="BA23" s="732"/>
      <c r="BB23" s="732"/>
      <c r="BC23" s="338"/>
      <c r="BD23" s="327"/>
      <c r="BE23" s="333"/>
      <c r="BF23" s="333"/>
      <c r="BG23" s="334"/>
      <c r="BH23" s="334"/>
    </row>
    <row r="24" spans="1:60" s="330" customFormat="1" ht="15" customHeight="1">
      <c r="A24" s="327"/>
      <c r="B24" s="854">
        <v>4</v>
      </c>
      <c r="C24" s="855"/>
      <c r="D24" s="856"/>
      <c r="E24" s="820"/>
      <c r="F24" s="821"/>
      <c r="G24" s="821"/>
      <c r="H24" s="422"/>
      <c r="I24" s="821"/>
      <c r="J24" s="822"/>
      <c r="K24" s="423"/>
      <c r="L24" s="422"/>
      <c r="M24" s="821">
        <f>COUNTIF(C8:Y8,"Э")</f>
        <v>4</v>
      </c>
      <c r="N24" s="821"/>
      <c r="O24" s="422" t="s">
        <v>175</v>
      </c>
      <c r="P24" s="821">
        <f>COUNTIF(AB8:BB8,"Э")</f>
        <v>3</v>
      </c>
      <c r="Q24" s="821"/>
      <c r="R24" s="424"/>
      <c r="S24" s="820">
        <f>COUNTIF(C8:BB8,"У")</f>
        <v>0</v>
      </c>
      <c r="T24" s="821"/>
      <c r="U24" s="821"/>
      <c r="V24" s="822"/>
      <c r="W24" s="820">
        <f>COUNTIF(C8:BB8,"Н")</f>
        <v>6</v>
      </c>
      <c r="X24" s="821"/>
      <c r="Y24" s="821"/>
      <c r="Z24" s="821"/>
      <c r="AA24" s="821"/>
      <c r="AB24" s="821"/>
      <c r="AC24" s="821"/>
      <c r="AD24" s="822"/>
      <c r="AE24" s="737"/>
      <c r="AF24" s="737"/>
      <c r="AG24" s="737"/>
      <c r="AH24" s="737"/>
      <c r="AI24" s="737"/>
      <c r="AJ24" s="737"/>
      <c r="AK24" s="737"/>
      <c r="AL24" s="737"/>
      <c r="AM24" s="737">
        <f>BH8</f>
        <v>0</v>
      </c>
      <c r="AN24" s="737"/>
      <c r="AO24" s="737"/>
      <c r="AP24" s="737"/>
      <c r="AQ24" s="737">
        <f>BJ8</f>
        <v>1</v>
      </c>
      <c r="AR24" s="737"/>
      <c r="AS24" s="737"/>
      <c r="AT24" s="737"/>
      <c r="AU24" s="738"/>
      <c r="AV24" s="731">
        <f>BK8</f>
        <v>7</v>
      </c>
      <c r="AW24" s="732"/>
      <c r="AX24" s="732"/>
      <c r="AY24" s="733"/>
      <c r="AZ24" s="731">
        <f>BL8</f>
        <v>15</v>
      </c>
      <c r="BA24" s="732"/>
      <c r="BB24" s="732"/>
      <c r="BC24" s="338"/>
      <c r="BD24" s="327"/>
      <c r="BE24" s="333"/>
      <c r="BF24" s="333"/>
      <c r="BG24" s="334"/>
      <c r="BH24" s="334"/>
    </row>
    <row r="25" spans="1:60" s="330" customFormat="1" ht="15" customHeight="1" thickBot="1">
      <c r="A25" s="327"/>
      <c r="B25" s="858">
        <v>5</v>
      </c>
      <c r="C25" s="735"/>
      <c r="D25" s="859"/>
      <c r="E25" s="807"/>
      <c r="F25" s="808"/>
      <c r="G25" s="808"/>
      <c r="H25" s="425"/>
      <c r="I25" s="808"/>
      <c r="J25" s="809"/>
      <c r="K25" s="426"/>
      <c r="L25" s="425"/>
      <c r="M25" s="808">
        <f>COUNTIF(C9:Y9,"Э")</f>
        <v>1</v>
      </c>
      <c r="N25" s="808"/>
      <c r="O25" s="425" t="s">
        <v>175</v>
      </c>
      <c r="P25" s="808">
        <f>COUNTIF(AB9:BB9,"Э")</f>
        <v>0</v>
      </c>
      <c r="Q25" s="808"/>
      <c r="R25" s="427"/>
      <c r="S25" s="807">
        <f>COUNTIF(C9:BB9,"У")</f>
        <v>0</v>
      </c>
      <c r="T25" s="808"/>
      <c r="U25" s="808"/>
      <c r="V25" s="809"/>
      <c r="W25" s="807">
        <f>COUNTIF(C9:BB9,"Пр")+COUNTIF(C9:BB9,"Н")</f>
        <v>12</v>
      </c>
      <c r="X25" s="808"/>
      <c r="Y25" s="808"/>
      <c r="Z25" s="808"/>
      <c r="AA25" s="808"/>
      <c r="AB25" s="808"/>
      <c r="AC25" s="808"/>
      <c r="AD25" s="809"/>
      <c r="AE25" s="739">
        <v>6</v>
      </c>
      <c r="AF25" s="739"/>
      <c r="AG25" s="739"/>
      <c r="AH25" s="739"/>
      <c r="AI25" s="739"/>
      <c r="AJ25" s="739"/>
      <c r="AK25" s="739"/>
      <c r="AL25" s="739"/>
      <c r="AM25" s="739">
        <v>10</v>
      </c>
      <c r="AN25" s="739"/>
      <c r="AO25" s="739"/>
      <c r="AP25" s="739"/>
      <c r="AQ25" s="739">
        <f>BJ9</f>
        <v>1</v>
      </c>
      <c r="AR25" s="739"/>
      <c r="AS25" s="739"/>
      <c r="AT25" s="739"/>
      <c r="AU25" s="740"/>
      <c r="AV25" s="734">
        <f>BK9</f>
        <v>2</v>
      </c>
      <c r="AW25" s="735"/>
      <c r="AX25" s="735"/>
      <c r="AY25" s="736"/>
      <c r="AZ25" s="734">
        <f>BL9</f>
        <v>22</v>
      </c>
      <c r="BA25" s="735"/>
      <c r="BB25" s="735"/>
      <c r="BC25" s="338"/>
      <c r="BD25" s="327"/>
      <c r="BE25" s="333"/>
      <c r="BF25" s="333"/>
      <c r="BG25" s="334"/>
      <c r="BH25" s="334"/>
    </row>
    <row r="26" spans="1:60" s="330" customFormat="1" ht="15" customHeight="1" thickBot="1">
      <c r="A26" s="327"/>
      <c r="B26" s="857" t="s">
        <v>61</v>
      </c>
      <c r="C26" s="746"/>
      <c r="D26" s="747"/>
      <c r="E26" s="745">
        <f>SUM(E21:J25)</f>
        <v>0</v>
      </c>
      <c r="F26" s="746"/>
      <c r="G26" s="746"/>
      <c r="H26" s="746"/>
      <c r="I26" s="746"/>
      <c r="J26" s="747"/>
      <c r="K26" s="745">
        <f>SUM(M21:Q25)</f>
        <v>27</v>
      </c>
      <c r="L26" s="746"/>
      <c r="M26" s="746"/>
      <c r="N26" s="746"/>
      <c r="O26" s="746"/>
      <c r="P26" s="746"/>
      <c r="Q26" s="746"/>
      <c r="R26" s="747"/>
      <c r="S26" s="745">
        <f>SUM(S21:V25)</f>
        <v>4</v>
      </c>
      <c r="T26" s="746"/>
      <c r="U26" s="746"/>
      <c r="V26" s="747"/>
      <c r="W26" s="745">
        <f>SUM(W21:AD25)</f>
        <v>36</v>
      </c>
      <c r="X26" s="746"/>
      <c r="Y26" s="746"/>
      <c r="Z26" s="746"/>
      <c r="AA26" s="746"/>
      <c r="AB26" s="746"/>
      <c r="AC26" s="746"/>
      <c r="AD26" s="747"/>
      <c r="AE26" s="743">
        <f>SUM(AE25)</f>
        <v>6</v>
      </c>
      <c r="AF26" s="743"/>
      <c r="AG26" s="743"/>
      <c r="AH26" s="743"/>
      <c r="AI26" s="743"/>
      <c r="AJ26" s="743"/>
      <c r="AK26" s="743"/>
      <c r="AL26" s="743"/>
      <c r="AM26" s="743">
        <f>SUM(AN22:AN25)</f>
        <v>0</v>
      </c>
      <c r="AN26" s="743"/>
      <c r="AO26" s="743"/>
      <c r="AP26" s="743"/>
      <c r="AQ26" s="726">
        <f>SUM(AQ21:AU25)</f>
        <v>5</v>
      </c>
      <c r="AR26" s="726"/>
      <c r="AS26" s="726"/>
      <c r="AT26" s="726"/>
      <c r="AU26" s="727"/>
      <c r="AV26" s="728">
        <f>SUM(AZ21:BC25)</f>
        <v>102</v>
      </c>
      <c r="AW26" s="729"/>
      <c r="AX26" s="729"/>
      <c r="AY26" s="730"/>
      <c r="AZ26" s="728">
        <f>SUM(AZ22:BB25)</f>
        <v>84</v>
      </c>
      <c r="BA26" s="729"/>
      <c r="BB26" s="729"/>
      <c r="BC26" s="338"/>
      <c r="BD26" s="327"/>
      <c r="BE26" s="333"/>
      <c r="BF26" s="333"/>
      <c r="BG26" s="335"/>
      <c r="BH26" s="335"/>
    </row>
    <row r="27" spans="1:55" ht="15" customHeight="1" thickBot="1">
      <c r="A27" s="4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5"/>
    </row>
    <row r="28" spans="1:55" ht="15" customHeight="1" thickBot="1">
      <c r="A28" s="4"/>
      <c r="B28" s="806" t="s">
        <v>62</v>
      </c>
      <c r="C28" s="806"/>
      <c r="D28" s="806"/>
      <c r="E28" s="806"/>
      <c r="F28" s="806"/>
      <c r="G28" s="806"/>
      <c r="H28" s="806"/>
      <c r="I28" s="806"/>
      <c r="J28" s="806"/>
      <c r="K28" s="806"/>
      <c r="L28" s="806"/>
      <c r="M28" s="749" t="s">
        <v>101</v>
      </c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806" t="s">
        <v>102</v>
      </c>
      <c r="AA28" s="806"/>
      <c r="AB28" s="806"/>
      <c r="AC28" s="806"/>
      <c r="AD28" s="806"/>
      <c r="AE28" s="806"/>
      <c r="AF28" s="806"/>
      <c r="AG28" s="806"/>
      <c r="AH28" s="806"/>
      <c r="AI28" s="806"/>
      <c r="AJ28" s="806"/>
      <c r="AK28" s="806"/>
      <c r="AL28" s="806"/>
      <c r="AM28" s="748" t="s">
        <v>82</v>
      </c>
      <c r="AN28" s="748"/>
      <c r="AO28" s="748"/>
      <c r="AP28" s="748"/>
      <c r="AQ28" s="748"/>
      <c r="AR28" s="748"/>
      <c r="AS28" s="748"/>
      <c r="AT28" s="748"/>
      <c r="AU28" s="748"/>
      <c r="AV28" s="748"/>
      <c r="AW28" s="748"/>
      <c r="AX28" s="748"/>
      <c r="AY28" s="748"/>
      <c r="AZ28" s="748"/>
      <c r="BA28" s="748"/>
      <c r="BB28" s="32"/>
      <c r="BC28" s="15"/>
    </row>
    <row r="29" spans="1:55" ht="15" customHeight="1" thickBot="1">
      <c r="A29" s="4"/>
      <c r="B29" s="803" t="s">
        <v>63</v>
      </c>
      <c r="C29" s="803"/>
      <c r="D29" s="803"/>
      <c r="E29" s="803"/>
      <c r="F29" s="803"/>
      <c r="G29" s="803"/>
      <c r="H29" s="803"/>
      <c r="I29" s="33" t="s">
        <v>64</v>
      </c>
      <c r="J29" s="34"/>
      <c r="K29" s="35" t="s">
        <v>65</v>
      </c>
      <c r="L29" s="34"/>
      <c r="M29" s="36"/>
      <c r="N29" s="37" t="s">
        <v>63</v>
      </c>
      <c r="O29" s="38"/>
      <c r="P29" s="38"/>
      <c r="Q29" s="38"/>
      <c r="R29" s="38"/>
      <c r="S29" s="38"/>
      <c r="T29" s="38"/>
      <c r="U29" s="38"/>
      <c r="V29" s="803" t="s">
        <v>64</v>
      </c>
      <c r="W29" s="803"/>
      <c r="X29" s="39" t="s">
        <v>65</v>
      </c>
      <c r="Y29" s="40"/>
      <c r="Z29" s="805" t="s">
        <v>1</v>
      </c>
      <c r="AA29" s="805"/>
      <c r="AB29" s="805"/>
      <c r="AC29" s="805"/>
      <c r="AD29" s="805"/>
      <c r="AE29" s="805"/>
      <c r="AF29" s="805"/>
      <c r="AG29" s="805"/>
      <c r="AH29" s="805"/>
      <c r="AI29" s="803" t="s">
        <v>64</v>
      </c>
      <c r="AJ29" s="803"/>
      <c r="AK29" s="804" t="s">
        <v>96</v>
      </c>
      <c r="AL29" s="804"/>
      <c r="AM29" s="744" t="s">
        <v>60</v>
      </c>
      <c r="AN29" s="744"/>
      <c r="AO29" s="744"/>
      <c r="AP29" s="744"/>
      <c r="AQ29" s="744"/>
      <c r="AR29" s="744"/>
      <c r="AS29" s="744"/>
      <c r="AT29" s="744"/>
      <c r="AU29" s="744"/>
      <c r="AV29" s="744"/>
      <c r="AW29" s="744"/>
      <c r="AX29" s="744"/>
      <c r="AY29" s="744"/>
      <c r="AZ29" s="744"/>
      <c r="BA29" s="744"/>
      <c r="BB29" s="744"/>
      <c r="BC29" s="15"/>
    </row>
    <row r="30" spans="1:54" s="562" customFormat="1" ht="30.75" customHeight="1">
      <c r="A30" s="561"/>
      <c r="B30" s="810" t="s">
        <v>187</v>
      </c>
      <c r="C30" s="811"/>
      <c r="D30" s="811"/>
      <c r="E30" s="811"/>
      <c r="F30" s="811"/>
      <c r="G30" s="811"/>
      <c r="H30" s="812"/>
      <c r="I30" s="818">
        <v>2</v>
      </c>
      <c r="J30" s="818"/>
      <c r="K30" s="818">
        <v>4</v>
      </c>
      <c r="L30" s="819"/>
      <c r="M30" s="813" t="s">
        <v>277</v>
      </c>
      <c r="N30" s="814"/>
      <c r="O30" s="814"/>
      <c r="P30" s="814"/>
      <c r="Q30" s="814"/>
      <c r="R30" s="814"/>
      <c r="S30" s="814"/>
      <c r="T30" s="814"/>
      <c r="U30" s="815"/>
      <c r="V30" s="788">
        <v>4</v>
      </c>
      <c r="W30" s="789"/>
      <c r="X30" s="816">
        <v>10</v>
      </c>
      <c r="Y30" s="817"/>
      <c r="Z30" s="794" t="s">
        <v>97</v>
      </c>
      <c r="AA30" s="795"/>
      <c r="AB30" s="795"/>
      <c r="AC30" s="795"/>
      <c r="AD30" s="795"/>
      <c r="AE30" s="795"/>
      <c r="AF30" s="795"/>
      <c r="AG30" s="795"/>
      <c r="AH30" s="796"/>
      <c r="AI30" s="785">
        <v>2</v>
      </c>
      <c r="AJ30" s="785"/>
      <c r="AK30" s="779">
        <v>3</v>
      </c>
      <c r="AL30" s="780"/>
      <c r="AM30" s="779" t="s">
        <v>84</v>
      </c>
      <c r="AN30" s="785"/>
      <c r="AO30" s="785"/>
      <c r="AP30" s="785"/>
      <c r="AQ30" s="785"/>
      <c r="AR30" s="785"/>
      <c r="AS30" s="785"/>
      <c r="AT30" s="785"/>
      <c r="AU30" s="785"/>
      <c r="AV30" s="785"/>
      <c r="AW30" s="785"/>
      <c r="AX30" s="785"/>
      <c r="AY30" s="785"/>
      <c r="AZ30" s="785"/>
      <c r="BA30" s="785"/>
      <c r="BB30" s="780"/>
    </row>
    <row r="31" spans="1:54" s="562" customFormat="1" ht="18.75" customHeight="1">
      <c r="A31" s="561"/>
      <c r="B31" s="767"/>
      <c r="C31" s="768"/>
      <c r="D31" s="768"/>
      <c r="E31" s="768"/>
      <c r="F31" s="768"/>
      <c r="G31" s="768"/>
      <c r="H31" s="769"/>
      <c r="I31" s="773"/>
      <c r="J31" s="774"/>
      <c r="K31" s="777"/>
      <c r="L31" s="774"/>
      <c r="M31" s="848" t="s">
        <v>278</v>
      </c>
      <c r="N31" s="849"/>
      <c r="O31" s="849"/>
      <c r="P31" s="849"/>
      <c r="Q31" s="849"/>
      <c r="R31" s="849"/>
      <c r="S31" s="849"/>
      <c r="T31" s="849"/>
      <c r="U31" s="850"/>
      <c r="V31" s="741">
        <v>5</v>
      </c>
      <c r="W31" s="742"/>
      <c r="X31" s="741">
        <v>8</v>
      </c>
      <c r="Y31" s="742"/>
      <c r="Z31" s="797"/>
      <c r="AA31" s="798"/>
      <c r="AB31" s="798"/>
      <c r="AC31" s="798"/>
      <c r="AD31" s="798"/>
      <c r="AE31" s="798"/>
      <c r="AF31" s="798"/>
      <c r="AG31" s="798"/>
      <c r="AH31" s="799"/>
      <c r="AI31" s="786"/>
      <c r="AJ31" s="786"/>
      <c r="AK31" s="781"/>
      <c r="AL31" s="782"/>
      <c r="AM31" s="781"/>
      <c r="AN31" s="786"/>
      <c r="AO31" s="786"/>
      <c r="AP31" s="786"/>
      <c r="AQ31" s="786"/>
      <c r="AR31" s="786"/>
      <c r="AS31" s="786"/>
      <c r="AT31" s="786"/>
      <c r="AU31" s="786"/>
      <c r="AV31" s="786"/>
      <c r="AW31" s="786"/>
      <c r="AX31" s="786"/>
      <c r="AY31" s="786"/>
      <c r="AZ31" s="786"/>
      <c r="BA31" s="786"/>
      <c r="BB31" s="782"/>
    </row>
    <row r="32" spans="1:54" s="562" customFormat="1" ht="22.5" customHeight="1">
      <c r="A32" s="561"/>
      <c r="B32" s="767"/>
      <c r="C32" s="768"/>
      <c r="D32" s="768"/>
      <c r="E32" s="768"/>
      <c r="F32" s="768"/>
      <c r="G32" s="768"/>
      <c r="H32" s="769"/>
      <c r="I32" s="773"/>
      <c r="J32" s="774"/>
      <c r="K32" s="777"/>
      <c r="L32" s="774"/>
      <c r="M32" s="851" t="s">
        <v>279</v>
      </c>
      <c r="N32" s="852"/>
      <c r="O32" s="852"/>
      <c r="P32" s="852"/>
      <c r="Q32" s="852"/>
      <c r="R32" s="852"/>
      <c r="S32" s="852"/>
      <c r="T32" s="852"/>
      <c r="U32" s="853"/>
      <c r="V32" s="741">
        <v>7</v>
      </c>
      <c r="W32" s="742"/>
      <c r="X32" s="741">
        <v>6</v>
      </c>
      <c r="Y32" s="742"/>
      <c r="Z32" s="797"/>
      <c r="AA32" s="798"/>
      <c r="AB32" s="798"/>
      <c r="AC32" s="798"/>
      <c r="AD32" s="798"/>
      <c r="AE32" s="798"/>
      <c r="AF32" s="798"/>
      <c r="AG32" s="798"/>
      <c r="AH32" s="799"/>
      <c r="AI32" s="786"/>
      <c r="AJ32" s="786"/>
      <c r="AK32" s="781"/>
      <c r="AL32" s="782"/>
      <c r="AM32" s="781"/>
      <c r="AN32" s="786"/>
      <c r="AO32" s="786"/>
      <c r="AP32" s="786"/>
      <c r="AQ32" s="786"/>
      <c r="AR32" s="786"/>
      <c r="AS32" s="786"/>
      <c r="AT32" s="786"/>
      <c r="AU32" s="786"/>
      <c r="AV32" s="786"/>
      <c r="AW32" s="786"/>
      <c r="AX32" s="786"/>
      <c r="AY32" s="786"/>
      <c r="AZ32" s="786"/>
      <c r="BA32" s="786"/>
      <c r="BB32" s="782"/>
    </row>
    <row r="33" spans="1:54" s="330" customFormat="1" ht="28.5" customHeight="1" thickBot="1">
      <c r="A33" s="327"/>
      <c r="B33" s="770"/>
      <c r="C33" s="771"/>
      <c r="D33" s="771"/>
      <c r="E33" s="771"/>
      <c r="F33" s="771"/>
      <c r="G33" s="771"/>
      <c r="H33" s="772"/>
      <c r="I33" s="775"/>
      <c r="J33" s="776"/>
      <c r="K33" s="778"/>
      <c r="L33" s="776"/>
      <c r="M33" s="770" t="s">
        <v>280</v>
      </c>
      <c r="N33" s="792"/>
      <c r="O33" s="792"/>
      <c r="P33" s="792"/>
      <c r="Q33" s="792"/>
      <c r="R33" s="792"/>
      <c r="S33" s="792"/>
      <c r="T33" s="792"/>
      <c r="U33" s="793"/>
      <c r="V33" s="765">
        <v>9</v>
      </c>
      <c r="W33" s="766"/>
      <c r="X33" s="765">
        <v>12</v>
      </c>
      <c r="Y33" s="766"/>
      <c r="Z33" s="800"/>
      <c r="AA33" s="801"/>
      <c r="AB33" s="801"/>
      <c r="AC33" s="801"/>
      <c r="AD33" s="801"/>
      <c r="AE33" s="801"/>
      <c r="AF33" s="801"/>
      <c r="AG33" s="801"/>
      <c r="AH33" s="802"/>
      <c r="AI33" s="787"/>
      <c r="AJ33" s="787"/>
      <c r="AK33" s="783"/>
      <c r="AL33" s="784"/>
      <c r="AM33" s="783"/>
      <c r="AN33" s="787"/>
      <c r="AO33" s="787"/>
      <c r="AP33" s="787"/>
      <c r="AQ33" s="787"/>
      <c r="AR33" s="787"/>
      <c r="AS33" s="787"/>
      <c r="AT33" s="787"/>
      <c r="AU33" s="787"/>
      <c r="AV33" s="787"/>
      <c r="AW33" s="787"/>
      <c r="AX33" s="787"/>
      <c r="AY33" s="787"/>
      <c r="AZ33" s="787"/>
      <c r="BA33" s="787"/>
      <c r="BB33" s="784"/>
    </row>
    <row r="34" spans="1:55" ht="12.75" customHeight="1">
      <c r="A34" s="4"/>
      <c r="B34" s="18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17"/>
      <c r="AH34" s="17"/>
      <c r="AI34" s="17"/>
      <c r="AJ34" s="17"/>
      <c r="AK34" s="17"/>
      <c r="AL34" s="18"/>
      <c r="AM34" s="18"/>
      <c r="AN34" s="19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15"/>
    </row>
    <row r="35" spans="1:54" ht="15">
      <c r="A35" s="4"/>
      <c r="B35" s="315"/>
      <c r="C35" s="316"/>
      <c r="D35" s="317"/>
      <c r="E35" s="317"/>
      <c r="F35" s="317"/>
      <c r="G35" s="317"/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4"/>
      <c r="AH35" s="4"/>
      <c r="AI35" s="4"/>
      <c r="AJ35" s="4"/>
      <c r="AK35" s="4"/>
      <c r="AL35" s="318"/>
      <c r="AM35" s="318"/>
      <c r="AN35" s="319"/>
      <c r="AO35" s="320"/>
      <c r="AP35" s="320"/>
      <c r="AQ35" s="320"/>
      <c r="AR35" s="320"/>
      <c r="AS35" s="321"/>
      <c r="AT35" s="321"/>
      <c r="AU35" s="321"/>
      <c r="AV35" s="321"/>
      <c r="AW35" s="321"/>
      <c r="AX35" s="321"/>
      <c r="AY35" s="321"/>
      <c r="AZ35" s="321"/>
      <c r="BA35" s="321"/>
      <c r="BB35" s="321"/>
    </row>
    <row r="36" spans="1:54" ht="15">
      <c r="A36" s="4"/>
      <c r="B36" s="315"/>
      <c r="C36" s="316"/>
      <c r="D36" s="317"/>
      <c r="E36" s="317"/>
      <c r="F36" s="317"/>
      <c r="G36" s="317"/>
      <c r="H36" s="317"/>
      <c r="I36" s="317"/>
      <c r="J36" s="317"/>
      <c r="K36" s="317"/>
      <c r="L36" s="317"/>
      <c r="M36" s="317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7"/>
      <c r="AA36" s="317"/>
      <c r="AB36" s="317"/>
      <c r="AC36" s="317"/>
      <c r="AD36" s="317"/>
      <c r="AE36" s="317"/>
      <c r="AF36" s="317"/>
      <c r="AG36" s="4"/>
      <c r="AH36" s="4"/>
      <c r="AI36" s="4"/>
      <c r="AJ36" s="4"/>
      <c r="AK36" s="4"/>
      <c r="AL36" s="318"/>
      <c r="AM36" s="318"/>
      <c r="AN36" s="319"/>
      <c r="AO36" s="320"/>
      <c r="AP36" s="320"/>
      <c r="AQ36" s="320"/>
      <c r="AR36" s="320"/>
      <c r="AS36" s="321"/>
      <c r="AT36" s="321"/>
      <c r="AU36" s="321"/>
      <c r="AV36" s="321"/>
      <c r="AW36" s="321"/>
      <c r="AX36" s="321"/>
      <c r="AY36" s="321"/>
      <c r="AZ36" s="321"/>
      <c r="BA36" s="321"/>
      <c r="BB36" s="321"/>
    </row>
    <row r="37" spans="1:54" ht="15">
      <c r="A37" s="4"/>
      <c r="B37" s="315"/>
      <c r="C37" s="763"/>
      <c r="D37" s="764"/>
      <c r="E37" s="764"/>
      <c r="F37" s="764"/>
      <c r="G37" s="764"/>
      <c r="H37" s="764"/>
      <c r="I37" s="764"/>
      <c r="J37" s="764"/>
      <c r="K37" s="764"/>
      <c r="L37" s="764"/>
      <c r="M37" s="764"/>
      <c r="N37" s="764"/>
      <c r="O37" s="764"/>
      <c r="P37" s="764"/>
      <c r="Q37" s="764"/>
      <c r="R37" s="764"/>
      <c r="S37" s="764"/>
      <c r="T37" s="764"/>
      <c r="U37" s="764"/>
      <c r="V37" s="764"/>
      <c r="W37" s="764"/>
      <c r="X37" s="764"/>
      <c r="Y37" s="764"/>
      <c r="Z37" s="764"/>
      <c r="AA37" s="764"/>
      <c r="AB37" s="764"/>
      <c r="AC37" s="764"/>
      <c r="AD37" s="764"/>
      <c r="AE37" s="764"/>
      <c r="AF37" s="764"/>
      <c r="AG37" s="764"/>
      <c r="AH37" s="764"/>
      <c r="AI37" s="764"/>
      <c r="AJ37" s="764"/>
      <c r="AK37" s="764"/>
      <c r="AL37" s="764"/>
      <c r="AM37" s="764"/>
      <c r="AN37" s="764"/>
      <c r="AO37" s="764"/>
      <c r="AP37" s="764"/>
      <c r="AQ37" s="764"/>
      <c r="AR37" s="764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</row>
    <row r="38" spans="1:55" ht="15" customHeight="1">
      <c r="A38" s="4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2"/>
      <c r="AS38" s="17"/>
      <c r="AT38" s="4"/>
      <c r="AU38" s="4"/>
      <c r="AV38" s="4"/>
      <c r="AW38" s="4"/>
      <c r="AX38" s="4"/>
      <c r="AY38" s="4"/>
      <c r="AZ38" s="4"/>
      <c r="BA38" s="17"/>
      <c r="BB38" s="17"/>
      <c r="BC38" s="15"/>
    </row>
    <row r="39" spans="1:55" ht="15" customHeight="1">
      <c r="A39" s="4"/>
      <c r="B39" s="17"/>
      <c r="C39" s="17"/>
      <c r="D39" s="17"/>
      <c r="E39" s="17"/>
      <c r="F39" s="17"/>
      <c r="G39" s="17"/>
      <c r="H39" s="17"/>
      <c r="I39" s="17"/>
      <c r="J39" s="17"/>
      <c r="K39" s="16"/>
      <c r="L39" s="16"/>
      <c r="M39" s="16"/>
      <c r="N39" s="16"/>
      <c r="O39" s="16"/>
      <c r="P39" s="16"/>
      <c r="Q39" s="16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6"/>
      <c r="AJ39" s="16"/>
      <c r="AK39" s="16"/>
      <c r="AL39" s="16"/>
      <c r="AM39" s="16"/>
      <c r="AN39" s="17"/>
      <c r="AO39" s="17"/>
      <c r="AP39" s="17"/>
      <c r="AQ39" s="17"/>
      <c r="AR39" s="17"/>
      <c r="AS39" s="17"/>
      <c r="AT39" s="4"/>
      <c r="AU39" s="4"/>
      <c r="AV39" s="4"/>
      <c r="AW39" s="4"/>
      <c r="AX39" s="4"/>
      <c r="AY39" s="4"/>
      <c r="AZ39" s="4"/>
      <c r="BA39" s="17"/>
      <c r="BB39" s="17"/>
      <c r="BC39" s="15"/>
    </row>
    <row r="40" spans="1:55" ht="11.25" customHeight="1">
      <c r="A40" s="4"/>
      <c r="B40" s="17"/>
      <c r="C40" s="17"/>
      <c r="D40" s="17"/>
      <c r="E40" s="17"/>
      <c r="F40" s="17"/>
      <c r="G40" s="17"/>
      <c r="H40" s="17"/>
      <c r="I40" s="17"/>
      <c r="J40" s="17"/>
      <c r="K40" s="16"/>
      <c r="L40" s="16"/>
      <c r="M40" s="16"/>
      <c r="N40" s="16"/>
      <c r="O40" s="16"/>
      <c r="P40" s="16"/>
      <c r="Q40" s="16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6"/>
      <c r="AJ40" s="16"/>
      <c r="AK40" s="16"/>
      <c r="AL40" s="16"/>
      <c r="AM40" s="16"/>
      <c r="AN40" s="17"/>
      <c r="AO40" s="17"/>
      <c r="AP40" s="17"/>
      <c r="AQ40" s="17"/>
      <c r="AR40" s="17"/>
      <c r="AS40" s="17"/>
      <c r="AT40" s="4"/>
      <c r="AU40" s="4"/>
      <c r="AV40" s="4"/>
      <c r="AW40" s="4"/>
      <c r="AX40" s="4"/>
      <c r="AY40" s="4"/>
      <c r="AZ40" s="4"/>
      <c r="BA40" s="17"/>
      <c r="BB40" s="17"/>
      <c r="BC40" s="15"/>
    </row>
    <row r="41" spans="1:54" ht="15" customHeight="1">
      <c r="A41" s="4"/>
      <c r="B41" s="17"/>
      <c r="C41" s="17"/>
      <c r="D41" s="17"/>
      <c r="E41" s="17"/>
      <c r="F41" s="17"/>
      <c r="G41" s="17"/>
      <c r="H41" s="17"/>
      <c r="I41" s="17"/>
      <c r="J41" s="17"/>
      <c r="K41" s="16"/>
      <c r="L41" s="16"/>
      <c r="M41" s="16"/>
      <c r="N41" s="16"/>
      <c r="O41" s="16"/>
      <c r="P41" s="16"/>
      <c r="Q41" s="16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6"/>
      <c r="AJ41" s="16"/>
      <c r="AK41" s="16"/>
      <c r="AL41" s="16"/>
      <c r="AM41" s="16"/>
      <c r="AN41" s="17"/>
      <c r="AO41" s="17"/>
      <c r="AP41" s="17"/>
      <c r="AQ41" s="17"/>
      <c r="AR41" s="17"/>
      <c r="AS41" s="17"/>
      <c r="AT41" s="4"/>
      <c r="AU41" s="4"/>
      <c r="AV41" s="4"/>
      <c r="AW41" s="4"/>
      <c r="AX41" s="4"/>
      <c r="AY41" s="4"/>
      <c r="AZ41" s="4"/>
      <c r="BA41" s="17"/>
      <c r="BB41" s="17"/>
    </row>
    <row r="42" spans="2:54" ht="9" customHeight="1">
      <c r="B42" s="17"/>
      <c r="C42" s="17"/>
      <c r="D42" s="17"/>
      <c r="E42" s="17"/>
      <c r="F42" s="17"/>
      <c r="G42" s="17"/>
      <c r="H42" s="17"/>
      <c r="I42" s="17"/>
      <c r="J42" s="17"/>
      <c r="K42" s="16"/>
      <c r="L42" s="16"/>
      <c r="M42" s="16"/>
      <c r="N42" s="16"/>
      <c r="O42" s="16"/>
      <c r="P42" s="16"/>
      <c r="Q42" s="16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6"/>
      <c r="AJ42" s="16"/>
      <c r="AK42" s="16"/>
      <c r="AL42" s="16"/>
      <c r="AM42" s="16"/>
      <c r="AN42" s="17"/>
      <c r="AO42" s="17"/>
      <c r="AP42" s="17"/>
      <c r="AQ42" s="17"/>
      <c r="AR42" s="17"/>
      <c r="AS42" s="17"/>
      <c r="AT42" s="4"/>
      <c r="AU42" s="4"/>
      <c r="AV42" s="4"/>
      <c r="AW42" s="4"/>
      <c r="AX42" s="4"/>
      <c r="AY42" s="4"/>
      <c r="AZ42" s="4"/>
      <c r="BA42" s="16"/>
      <c r="BB42" s="16"/>
    </row>
    <row r="43" spans="2:54" ht="15" customHeight="1">
      <c r="B43" s="17"/>
      <c r="C43" s="17"/>
      <c r="D43" s="17"/>
      <c r="E43" s="17"/>
      <c r="F43" s="17"/>
      <c r="G43" s="17"/>
      <c r="H43" s="17"/>
      <c r="I43" s="17"/>
      <c r="J43" s="17"/>
      <c r="K43" s="16"/>
      <c r="L43" s="16"/>
      <c r="M43" s="16"/>
      <c r="N43" s="16"/>
      <c r="O43" s="16"/>
      <c r="P43" s="16"/>
      <c r="Q43" s="16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6"/>
      <c r="AJ43" s="16"/>
      <c r="AK43" s="16"/>
      <c r="AL43" s="16"/>
      <c r="AM43" s="16"/>
      <c r="AN43" s="17"/>
      <c r="AO43" s="17"/>
      <c r="AP43" s="17"/>
      <c r="AQ43" s="17"/>
      <c r="AR43" s="17"/>
      <c r="AS43" s="17"/>
      <c r="AT43" s="4"/>
      <c r="AU43" s="4"/>
      <c r="AV43" s="4"/>
      <c r="AW43" s="4"/>
      <c r="AX43" s="4"/>
      <c r="AY43" s="4"/>
      <c r="AZ43" s="4"/>
      <c r="BA43" s="16"/>
      <c r="BB43" s="16"/>
    </row>
    <row r="44" spans="2:54" ht="10.5" customHeight="1">
      <c r="B44" s="17"/>
      <c r="C44" s="17"/>
      <c r="D44" s="17"/>
      <c r="E44" s="17"/>
      <c r="F44" s="17"/>
      <c r="G44" s="17"/>
      <c r="H44" s="17"/>
      <c r="I44" s="17"/>
      <c r="J44" s="17"/>
      <c r="K44" s="16"/>
      <c r="L44" s="16"/>
      <c r="M44" s="16"/>
      <c r="N44" s="16"/>
      <c r="O44" s="16"/>
      <c r="P44" s="16"/>
      <c r="Q44" s="16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6"/>
      <c r="AJ44" s="16"/>
      <c r="AK44" s="16"/>
      <c r="AL44" s="16"/>
      <c r="AM44" s="16"/>
      <c r="AN44" s="17"/>
      <c r="AO44" s="17"/>
      <c r="AP44" s="17"/>
      <c r="AQ44" s="17"/>
      <c r="AR44" s="17"/>
      <c r="AS44" s="17"/>
      <c r="AT44" s="4"/>
      <c r="AU44" s="4"/>
      <c r="AV44" s="4"/>
      <c r="AW44" s="4"/>
      <c r="AX44" s="4"/>
      <c r="AY44" s="4"/>
      <c r="AZ44" s="4"/>
      <c r="BA44" s="16"/>
      <c r="BB44" s="16"/>
    </row>
    <row r="45" spans="2:45" ht="15" customHeight="1">
      <c r="B45" s="17"/>
      <c r="C45" s="17"/>
      <c r="D45" s="17"/>
      <c r="E45" s="17"/>
      <c r="F45" s="17"/>
      <c r="G45" s="17"/>
      <c r="H45" s="17"/>
      <c r="I45" s="17"/>
      <c r="J45" s="17"/>
      <c r="K45" s="16"/>
      <c r="L45" s="16"/>
      <c r="M45" s="16"/>
      <c r="N45" s="16"/>
      <c r="O45" s="16"/>
      <c r="P45" s="16"/>
      <c r="Q45" s="16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6"/>
      <c r="AJ45" s="16"/>
      <c r="AK45" s="16"/>
      <c r="AL45" s="16"/>
      <c r="AM45" s="16"/>
      <c r="AN45" s="17"/>
      <c r="AO45" s="17"/>
      <c r="AP45" s="17"/>
      <c r="AQ45" s="17"/>
      <c r="AR45" s="17"/>
      <c r="AS45" s="17"/>
    </row>
    <row r="46" spans="2:45" ht="8.25" customHeight="1">
      <c r="B46" s="17"/>
      <c r="C46" s="17"/>
      <c r="D46" s="17"/>
      <c r="E46" s="17"/>
      <c r="F46" s="17"/>
      <c r="G46" s="17"/>
      <c r="H46" s="17"/>
      <c r="I46" s="17"/>
      <c r="J46" s="17"/>
      <c r="K46" s="16"/>
      <c r="L46" s="16"/>
      <c r="M46" s="16"/>
      <c r="N46" s="16"/>
      <c r="O46" s="16"/>
      <c r="P46" s="16"/>
      <c r="Q46" s="16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6"/>
      <c r="AJ46" s="16"/>
      <c r="AK46" s="16"/>
      <c r="AL46" s="16"/>
      <c r="AM46" s="16"/>
      <c r="AN46" s="17"/>
      <c r="AO46" s="17"/>
      <c r="AP46" s="17"/>
      <c r="AQ46" s="17"/>
      <c r="AR46" s="17"/>
      <c r="AS46" s="17"/>
    </row>
    <row r="47" spans="2:45" ht="15" customHeight="1">
      <c r="B47" s="17"/>
      <c r="C47" s="17"/>
      <c r="D47" s="17"/>
      <c r="E47" s="17"/>
      <c r="F47" s="17"/>
      <c r="G47" s="17"/>
      <c r="H47" s="17"/>
      <c r="I47" s="17"/>
      <c r="J47" s="17"/>
      <c r="K47" s="16"/>
      <c r="L47" s="16"/>
      <c r="M47" s="16"/>
      <c r="N47" s="16"/>
      <c r="O47" s="16"/>
      <c r="P47" s="16"/>
      <c r="Q47" s="16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6"/>
      <c r="AJ47" s="16"/>
      <c r="AK47" s="16"/>
      <c r="AL47" s="16"/>
      <c r="AM47" s="16"/>
      <c r="AN47" s="17"/>
      <c r="AO47" s="17"/>
      <c r="AP47" s="17"/>
      <c r="AQ47" s="17"/>
      <c r="AR47" s="17"/>
      <c r="AS47" s="17"/>
    </row>
  </sheetData>
  <sheetProtection selectLockedCells="1" selectUnlockedCells="1"/>
  <mergeCells count="136">
    <mergeCell ref="B21:D21"/>
    <mergeCell ref="E21:G21"/>
    <mergeCell ref="M21:N21"/>
    <mergeCell ref="B17:AX17"/>
    <mergeCell ref="B19:D20"/>
    <mergeCell ref="AT3:AW3"/>
    <mergeCell ref="B14:Q14"/>
    <mergeCell ref="S3:W3"/>
    <mergeCell ref="B13:T13"/>
    <mergeCell ref="E19:J19"/>
    <mergeCell ref="M31:U31"/>
    <mergeCell ref="M32:U32"/>
    <mergeCell ref="W24:AD24"/>
    <mergeCell ref="I24:J24"/>
    <mergeCell ref="E24:G24"/>
    <mergeCell ref="B24:D24"/>
    <mergeCell ref="S24:V24"/>
    <mergeCell ref="B26:D26"/>
    <mergeCell ref="E26:J26"/>
    <mergeCell ref="B25:D25"/>
    <mergeCell ref="BM3:BM4"/>
    <mergeCell ref="AX3:BB3"/>
    <mergeCell ref="AB3:AF3"/>
    <mergeCell ref="BC3:BD3"/>
    <mergeCell ref="V11:AF11"/>
    <mergeCell ref="W19:AD19"/>
    <mergeCell ref="X3:AA3"/>
    <mergeCell ref="AQ19:AU20"/>
    <mergeCell ref="I21:J21"/>
    <mergeCell ref="S21:V21"/>
    <mergeCell ref="W21:AD21"/>
    <mergeCell ref="AM19:AP20"/>
    <mergeCell ref="P21:Q21"/>
    <mergeCell ref="E20:J20"/>
    <mergeCell ref="K19:R19"/>
    <mergeCell ref="K20:R20"/>
    <mergeCell ref="B2:BB2"/>
    <mergeCell ref="C3:F3"/>
    <mergeCell ref="G3:J3"/>
    <mergeCell ref="K3:N3"/>
    <mergeCell ref="O3:R3"/>
    <mergeCell ref="W20:AD20"/>
    <mergeCell ref="S19:V20"/>
    <mergeCell ref="AG3:AJ3"/>
    <mergeCell ref="AP3:AS3"/>
    <mergeCell ref="AK3:AO3"/>
    <mergeCell ref="W23:AD23"/>
    <mergeCell ref="B23:D23"/>
    <mergeCell ref="I23:J23"/>
    <mergeCell ref="S23:V23"/>
    <mergeCell ref="S22:V22"/>
    <mergeCell ref="M22:N22"/>
    <mergeCell ref="B22:D22"/>
    <mergeCell ref="I22:J22"/>
    <mergeCell ref="E23:G23"/>
    <mergeCell ref="W22:AD22"/>
    <mergeCell ref="M25:N25"/>
    <mergeCell ref="P25:Q25"/>
    <mergeCell ref="E22:G22"/>
    <mergeCell ref="P22:Q22"/>
    <mergeCell ref="M23:N23"/>
    <mergeCell ref="P23:Q23"/>
    <mergeCell ref="M24:N24"/>
    <mergeCell ref="P24:Q24"/>
    <mergeCell ref="B30:H30"/>
    <mergeCell ref="M30:U30"/>
    <mergeCell ref="X30:Y30"/>
    <mergeCell ref="I30:J30"/>
    <mergeCell ref="K30:L30"/>
    <mergeCell ref="K26:R26"/>
    <mergeCell ref="V29:W29"/>
    <mergeCell ref="B28:L28"/>
    <mergeCell ref="AE23:AL23"/>
    <mergeCell ref="AI29:AJ29"/>
    <mergeCell ref="AK29:AL29"/>
    <mergeCell ref="Z29:AH29"/>
    <mergeCell ref="Z28:AL28"/>
    <mergeCell ref="B29:H29"/>
    <mergeCell ref="S25:V25"/>
    <mergeCell ref="W25:AD25"/>
    <mergeCell ref="E25:G25"/>
    <mergeCell ref="I25:J25"/>
    <mergeCell ref="V32:W32"/>
    <mergeCell ref="V30:W30"/>
    <mergeCell ref="AE19:AL20"/>
    <mergeCell ref="AE26:AL26"/>
    <mergeCell ref="M33:U33"/>
    <mergeCell ref="AE21:AL21"/>
    <mergeCell ref="Z30:AH33"/>
    <mergeCell ref="AI30:AJ33"/>
    <mergeCell ref="S26:V26"/>
    <mergeCell ref="AE22:AL22"/>
    <mergeCell ref="C37:AR37"/>
    <mergeCell ref="V33:W33"/>
    <mergeCell ref="B31:H33"/>
    <mergeCell ref="I31:J33"/>
    <mergeCell ref="K31:L33"/>
    <mergeCell ref="AK30:AL33"/>
    <mergeCell ref="AM30:BB33"/>
    <mergeCell ref="X33:Y33"/>
    <mergeCell ref="V31:W31"/>
    <mergeCell ref="X31:Y31"/>
    <mergeCell ref="AV21:AY21"/>
    <mergeCell ref="AV22:AY22"/>
    <mergeCell ref="AV23:AY23"/>
    <mergeCell ref="AZ19:BB19"/>
    <mergeCell ref="AZ21:BB21"/>
    <mergeCell ref="AZ22:BB22"/>
    <mergeCell ref="AV19:AY20"/>
    <mergeCell ref="AZ23:BB23"/>
    <mergeCell ref="AE24:AL24"/>
    <mergeCell ref="AE25:AL25"/>
    <mergeCell ref="AZ20:BB20"/>
    <mergeCell ref="AM21:AP21"/>
    <mergeCell ref="AM22:AP22"/>
    <mergeCell ref="AQ21:AU21"/>
    <mergeCell ref="AQ22:AU22"/>
    <mergeCell ref="AQ23:AU23"/>
    <mergeCell ref="AZ25:BB25"/>
    <mergeCell ref="AM23:AP23"/>
    <mergeCell ref="X32:Y32"/>
    <mergeCell ref="AM24:AP24"/>
    <mergeCell ref="AM25:AP25"/>
    <mergeCell ref="AM26:AP26"/>
    <mergeCell ref="AM29:BB29"/>
    <mergeCell ref="W26:AD26"/>
    <mergeCell ref="AM28:BA28"/>
    <mergeCell ref="M28:Y28"/>
    <mergeCell ref="AZ24:BB24"/>
    <mergeCell ref="AZ26:BB26"/>
    <mergeCell ref="AQ26:AU26"/>
    <mergeCell ref="AV26:AY26"/>
    <mergeCell ref="AV24:AY24"/>
    <mergeCell ref="AV25:AY25"/>
    <mergeCell ref="AQ24:AU24"/>
    <mergeCell ref="AQ25:AU25"/>
  </mergeCells>
  <printOptions/>
  <pageMargins left="0.7874015748031497" right="0.7874015748031497" top="1.0236220472440944" bottom="0.5905511811023623" header="0.7874015748031497" footer="0.35433070866141736"/>
  <pageSetup horizontalDpi="600" verticalDpi="600" orientation="landscape" paperSize="8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zoomScale="110" zoomScaleNormal="110" zoomScalePageLayoutView="0" workbookViewId="0" topLeftCell="A36">
      <selection activeCell="B51" sqref="B51"/>
    </sheetView>
  </sheetViews>
  <sheetFormatPr defaultColWidth="9.140625" defaultRowHeight="12.75"/>
  <cols>
    <col min="1" max="1" width="8.8515625" style="608" customWidth="1"/>
    <col min="2" max="2" width="70.57421875" style="608" customWidth="1"/>
    <col min="3" max="3" width="25.421875" style="608" customWidth="1"/>
  </cols>
  <sheetData>
    <row r="1" spans="1:3" ht="12.75">
      <c r="A1" s="567" t="s">
        <v>153</v>
      </c>
      <c r="B1" s="568" t="s">
        <v>26</v>
      </c>
      <c r="C1" s="569" t="s">
        <v>132</v>
      </c>
    </row>
    <row r="2" spans="1:3" ht="12.75">
      <c r="A2" s="567" t="s">
        <v>154</v>
      </c>
      <c r="B2" s="570" t="s">
        <v>125</v>
      </c>
      <c r="C2" s="569" t="s">
        <v>132</v>
      </c>
    </row>
    <row r="3" spans="1:3" ht="12.75">
      <c r="A3" s="567" t="s">
        <v>155</v>
      </c>
      <c r="B3" s="568" t="s">
        <v>25</v>
      </c>
      <c r="C3" s="571" t="s">
        <v>191</v>
      </c>
    </row>
    <row r="4" spans="1:3" ht="12.75">
      <c r="A4" s="567" t="s">
        <v>156</v>
      </c>
      <c r="B4" s="570" t="s">
        <v>69</v>
      </c>
      <c r="C4" s="569" t="s">
        <v>134</v>
      </c>
    </row>
    <row r="5" spans="1:3" ht="12.75">
      <c r="A5" s="567" t="s">
        <v>157</v>
      </c>
      <c r="B5" s="572" t="s">
        <v>27</v>
      </c>
      <c r="C5" s="569" t="s">
        <v>135</v>
      </c>
    </row>
    <row r="6" spans="1:3" ht="12.75">
      <c r="A6" s="567" t="s">
        <v>158</v>
      </c>
      <c r="B6" s="572" t="s">
        <v>92</v>
      </c>
      <c r="C6" s="571" t="s">
        <v>136</v>
      </c>
    </row>
    <row r="7" spans="1:3" ht="12.75">
      <c r="A7" s="567" t="s">
        <v>159</v>
      </c>
      <c r="B7" s="568" t="s">
        <v>91</v>
      </c>
      <c r="C7" s="571" t="s">
        <v>137</v>
      </c>
    </row>
    <row r="8" spans="1:3" ht="12.75">
      <c r="A8" s="567" t="s">
        <v>160</v>
      </c>
      <c r="B8" s="573" t="s">
        <v>121</v>
      </c>
      <c r="C8" s="569" t="s">
        <v>138</v>
      </c>
    </row>
    <row r="9" spans="1:3" ht="12.75">
      <c r="A9" s="567" t="s">
        <v>161</v>
      </c>
      <c r="B9" s="573" t="s">
        <v>88</v>
      </c>
      <c r="C9" s="569" t="s">
        <v>139</v>
      </c>
    </row>
    <row r="10" spans="1:3" ht="12.75">
      <c r="A10" s="567" t="s">
        <v>162</v>
      </c>
      <c r="B10" s="573" t="s">
        <v>178</v>
      </c>
      <c r="C10" s="569" t="s">
        <v>137</v>
      </c>
    </row>
    <row r="11" spans="1:3" ht="12.75" customHeight="1">
      <c r="A11" s="567" t="s">
        <v>163</v>
      </c>
      <c r="B11" s="573" t="s">
        <v>128</v>
      </c>
      <c r="C11" s="569" t="s">
        <v>192</v>
      </c>
    </row>
    <row r="12" spans="1:3" ht="12.75">
      <c r="A12" s="567" t="s">
        <v>164</v>
      </c>
      <c r="B12" s="573" t="s">
        <v>90</v>
      </c>
      <c r="C12" s="569" t="s">
        <v>192</v>
      </c>
    </row>
    <row r="13" spans="1:3" ht="15" customHeight="1">
      <c r="A13" s="567" t="s">
        <v>165</v>
      </c>
      <c r="B13" s="573" t="s">
        <v>89</v>
      </c>
      <c r="C13" s="569" t="s">
        <v>141</v>
      </c>
    </row>
    <row r="14" spans="1:3" ht="12.75">
      <c r="A14" s="567" t="s">
        <v>166</v>
      </c>
      <c r="B14" s="573" t="s">
        <v>122</v>
      </c>
      <c r="C14" s="569" t="s">
        <v>193</v>
      </c>
    </row>
    <row r="15" spans="1:3" ht="12.75">
      <c r="A15" s="567" t="s">
        <v>167</v>
      </c>
      <c r="B15" s="568" t="s">
        <v>123</v>
      </c>
      <c r="C15" s="569" t="s">
        <v>139</v>
      </c>
    </row>
    <row r="16" spans="1:3" ht="12.75">
      <c r="A16" s="567" t="s">
        <v>168</v>
      </c>
      <c r="B16" s="573" t="s">
        <v>130</v>
      </c>
      <c r="C16" s="574" t="s">
        <v>143</v>
      </c>
    </row>
    <row r="17" spans="1:3" ht="12.75">
      <c r="A17" s="575" t="s">
        <v>213</v>
      </c>
      <c r="B17" s="576" t="s">
        <v>239</v>
      </c>
      <c r="C17" s="577" t="s">
        <v>283</v>
      </c>
    </row>
    <row r="18" spans="1:3" ht="18" customHeight="1">
      <c r="A18" s="575" t="s">
        <v>214</v>
      </c>
      <c r="B18" s="578" t="s">
        <v>240</v>
      </c>
      <c r="C18" s="577" t="s">
        <v>285</v>
      </c>
    </row>
    <row r="19" spans="1:3" ht="14.25" customHeight="1">
      <c r="A19" s="575" t="s">
        <v>215</v>
      </c>
      <c r="B19" s="579" t="s">
        <v>241</v>
      </c>
      <c r="C19" s="577" t="s">
        <v>286</v>
      </c>
    </row>
    <row r="20" spans="1:3" ht="13.5" customHeight="1">
      <c r="A20" s="580" t="s">
        <v>216</v>
      </c>
      <c r="B20" s="578" t="s">
        <v>244</v>
      </c>
      <c r="C20" s="577" t="s">
        <v>284</v>
      </c>
    </row>
    <row r="21" spans="1:3" ht="16.5" customHeight="1">
      <c r="A21" s="580" t="s">
        <v>217</v>
      </c>
      <c r="B21" s="581" t="s">
        <v>281</v>
      </c>
      <c r="C21" s="577" t="s">
        <v>287</v>
      </c>
    </row>
    <row r="22" spans="1:3" ht="12.75">
      <c r="A22" s="580" t="s">
        <v>218</v>
      </c>
      <c r="B22" s="582" t="s">
        <v>246</v>
      </c>
      <c r="C22" s="577" t="s">
        <v>288</v>
      </c>
    </row>
    <row r="23" spans="1:3" ht="16.5" customHeight="1">
      <c r="A23" s="580" t="s">
        <v>219</v>
      </c>
      <c r="B23" s="582" t="s">
        <v>268</v>
      </c>
      <c r="C23" s="577" t="s">
        <v>289</v>
      </c>
    </row>
    <row r="24" spans="1:3" ht="16.5" customHeight="1">
      <c r="A24" s="580" t="s">
        <v>220</v>
      </c>
      <c r="B24" s="582" t="s">
        <v>247</v>
      </c>
      <c r="C24" s="577" t="s">
        <v>290</v>
      </c>
    </row>
    <row r="25" spans="1:3" ht="16.5" customHeight="1">
      <c r="A25" s="580" t="s">
        <v>221</v>
      </c>
      <c r="B25" s="581" t="s">
        <v>248</v>
      </c>
      <c r="C25" s="577" t="s">
        <v>291</v>
      </c>
    </row>
    <row r="26" spans="1:3" ht="16.5" customHeight="1">
      <c r="A26" s="580" t="s">
        <v>237</v>
      </c>
      <c r="B26" s="581" t="s">
        <v>249</v>
      </c>
      <c r="C26" s="577" t="s">
        <v>292</v>
      </c>
    </row>
    <row r="27" spans="1:3" ht="16.5" customHeight="1">
      <c r="A27" s="580" t="s">
        <v>242</v>
      </c>
      <c r="B27" s="582" t="s">
        <v>250</v>
      </c>
      <c r="C27" s="577" t="s">
        <v>293</v>
      </c>
    </row>
    <row r="28" spans="1:3" ht="15" customHeight="1">
      <c r="A28" s="580" t="s">
        <v>243</v>
      </c>
      <c r="B28" s="582" t="s">
        <v>257</v>
      </c>
      <c r="C28" s="577" t="s">
        <v>294</v>
      </c>
    </row>
    <row r="29" spans="1:3" ht="15.75" customHeight="1">
      <c r="A29" s="580" t="s">
        <v>245</v>
      </c>
      <c r="B29" s="582" t="s">
        <v>256</v>
      </c>
      <c r="C29" s="577" t="s">
        <v>295</v>
      </c>
    </row>
    <row r="30" spans="1:3" ht="12.75">
      <c r="A30" s="580" t="s">
        <v>251</v>
      </c>
      <c r="B30" s="582" t="s">
        <v>258</v>
      </c>
      <c r="C30" s="577" t="s">
        <v>296</v>
      </c>
    </row>
    <row r="31" spans="1:3" ht="16.5" customHeight="1">
      <c r="A31" s="575" t="s">
        <v>252</v>
      </c>
      <c r="B31" s="576" t="s">
        <v>259</v>
      </c>
      <c r="C31" s="577" t="s">
        <v>297</v>
      </c>
    </row>
    <row r="32" spans="1:3" ht="12.75">
      <c r="A32" s="575" t="s">
        <v>253</v>
      </c>
      <c r="B32" s="579" t="s">
        <v>260</v>
      </c>
      <c r="C32" s="577" t="s">
        <v>298</v>
      </c>
    </row>
    <row r="33" spans="1:3" ht="18" customHeight="1">
      <c r="A33" s="580" t="s">
        <v>254</v>
      </c>
      <c r="B33" s="582" t="s">
        <v>282</v>
      </c>
      <c r="C33" s="577" t="s">
        <v>299</v>
      </c>
    </row>
    <row r="34" spans="1:3" ht="13.5" customHeight="1" thickBot="1">
      <c r="A34" s="575" t="s">
        <v>255</v>
      </c>
      <c r="B34" s="576" t="s">
        <v>261</v>
      </c>
      <c r="C34" s="577" t="s">
        <v>300</v>
      </c>
    </row>
    <row r="35" spans="1:3" ht="27" customHeight="1" thickBot="1">
      <c r="A35" s="585" t="s">
        <v>169</v>
      </c>
      <c r="B35" s="586"/>
      <c r="C35" s="584"/>
    </row>
    <row r="36" spans="1:3" ht="27" customHeight="1" thickBot="1">
      <c r="A36" s="585" t="s">
        <v>76</v>
      </c>
      <c r="B36" s="586"/>
      <c r="C36" s="587"/>
    </row>
    <row r="37" spans="1:3" ht="24" customHeight="1" thickBot="1">
      <c r="A37" s="588" t="s">
        <v>238</v>
      </c>
      <c r="B37" s="583" t="s">
        <v>99</v>
      </c>
      <c r="C37" s="584" t="s">
        <v>134</v>
      </c>
    </row>
    <row r="38" spans="1:3" ht="30" customHeight="1">
      <c r="A38" s="588" t="s">
        <v>222</v>
      </c>
      <c r="B38" s="589" t="s">
        <v>262</v>
      </c>
      <c r="C38" s="582" t="s">
        <v>301</v>
      </c>
    </row>
    <row r="39" spans="1:3" ht="24" customHeight="1">
      <c r="A39" s="588" t="s">
        <v>223</v>
      </c>
      <c r="B39" s="590" t="s">
        <v>264</v>
      </c>
      <c r="C39" s="582" t="s">
        <v>302</v>
      </c>
    </row>
    <row r="40" spans="1:3" ht="24" customHeight="1">
      <c r="A40" s="588" t="s">
        <v>224</v>
      </c>
      <c r="B40" s="591" t="s">
        <v>263</v>
      </c>
      <c r="C40" s="582" t="s">
        <v>303</v>
      </c>
    </row>
    <row r="41" spans="1:3" ht="24" customHeight="1" thickBot="1">
      <c r="A41" s="588" t="s">
        <v>225</v>
      </c>
      <c r="B41" s="592" t="s">
        <v>269</v>
      </c>
      <c r="C41" s="577" t="s">
        <v>304</v>
      </c>
    </row>
    <row r="42" spans="1:3" ht="30" customHeight="1" thickBot="1">
      <c r="A42" s="585" t="s">
        <v>77</v>
      </c>
      <c r="B42" s="593"/>
      <c r="C42" s="584"/>
    </row>
    <row r="43" spans="1:3" ht="24" customHeight="1">
      <c r="A43" s="594" t="s">
        <v>226</v>
      </c>
      <c r="B43" s="589" t="s">
        <v>321</v>
      </c>
      <c r="C43" s="595" t="s">
        <v>139</v>
      </c>
    </row>
    <row r="44" spans="1:3" ht="21.75" customHeight="1">
      <c r="A44" s="594" t="s">
        <v>227</v>
      </c>
      <c r="B44" s="589" t="s">
        <v>322</v>
      </c>
      <c r="C44" s="596" t="s">
        <v>141</v>
      </c>
    </row>
    <row r="45" spans="1:3" ht="27" customHeight="1">
      <c r="A45" s="594" t="s">
        <v>228</v>
      </c>
      <c r="B45" s="589" t="s">
        <v>323</v>
      </c>
      <c r="C45" s="595" t="s">
        <v>143</v>
      </c>
    </row>
    <row r="46" spans="1:3" ht="20.25">
      <c r="A46" s="594" t="s">
        <v>229</v>
      </c>
      <c r="B46" s="589" t="s">
        <v>324</v>
      </c>
      <c r="C46" s="596" t="s">
        <v>141</v>
      </c>
    </row>
    <row r="47" spans="1:3" ht="20.25">
      <c r="A47" s="594" t="s">
        <v>230</v>
      </c>
      <c r="B47" s="589" t="s">
        <v>325</v>
      </c>
      <c r="C47" s="597" t="s">
        <v>195</v>
      </c>
    </row>
    <row r="48" spans="1:3" ht="20.25">
      <c r="A48" s="594" t="s">
        <v>231</v>
      </c>
      <c r="B48" s="589" t="s">
        <v>326</v>
      </c>
      <c r="C48" s="595" t="s">
        <v>143</v>
      </c>
    </row>
    <row r="49" spans="1:3" ht="24" customHeight="1">
      <c r="A49" s="594" t="s">
        <v>232</v>
      </c>
      <c r="B49" s="598" t="s">
        <v>327</v>
      </c>
      <c r="C49" s="584" t="s">
        <v>135</v>
      </c>
    </row>
    <row r="50" spans="1:3" ht="26.25" customHeight="1">
      <c r="A50" s="594" t="s">
        <v>312</v>
      </c>
      <c r="B50" s="599" t="s">
        <v>328</v>
      </c>
      <c r="C50" s="595" t="s">
        <v>194</v>
      </c>
    </row>
    <row r="51" spans="1:3" ht="12.75" customHeight="1" thickBot="1">
      <c r="A51" s="600" t="s">
        <v>72</v>
      </c>
      <c r="B51" s="601"/>
      <c r="C51" s="578"/>
    </row>
    <row r="52" spans="1:3" ht="12.75">
      <c r="A52" s="594" t="s">
        <v>188</v>
      </c>
      <c r="B52" s="579"/>
      <c r="C52" s="578"/>
    </row>
    <row r="53" spans="1:3" ht="12.75">
      <c r="A53" s="602" t="s">
        <v>233</v>
      </c>
      <c r="B53" s="603" t="s">
        <v>124</v>
      </c>
      <c r="C53" s="577" t="s">
        <v>305</v>
      </c>
    </row>
    <row r="54" spans="1:3" ht="12.75">
      <c r="A54" s="604" t="s">
        <v>234</v>
      </c>
      <c r="B54" s="603" t="s">
        <v>265</v>
      </c>
      <c r="C54" s="577" t="s">
        <v>306</v>
      </c>
    </row>
    <row r="55" spans="1:3" ht="12.75">
      <c r="A55" s="602" t="s">
        <v>235</v>
      </c>
      <c r="B55" s="576" t="s">
        <v>266</v>
      </c>
      <c r="C55" s="577" t="s">
        <v>307</v>
      </c>
    </row>
    <row r="56" spans="1:3" ht="12.75">
      <c r="A56" s="602" t="s">
        <v>272</v>
      </c>
      <c r="B56" s="576" t="s">
        <v>271</v>
      </c>
      <c r="C56" s="577" t="s">
        <v>308</v>
      </c>
    </row>
    <row r="57" spans="1:3" ht="12.75">
      <c r="A57" s="602" t="s">
        <v>273</v>
      </c>
      <c r="B57" s="576" t="s">
        <v>267</v>
      </c>
      <c r="C57" s="577" t="s">
        <v>309</v>
      </c>
    </row>
    <row r="58" spans="1:3" ht="13.5" thickBot="1">
      <c r="A58" s="605" t="s">
        <v>236</v>
      </c>
      <c r="B58" s="583" t="s">
        <v>129</v>
      </c>
      <c r="C58" s="577" t="s">
        <v>310</v>
      </c>
    </row>
    <row r="59" spans="1:2" ht="12.75">
      <c r="A59" s="606" t="s">
        <v>93</v>
      </c>
      <c r="B59" s="607"/>
    </row>
    <row r="60" spans="1:3" ht="12.75">
      <c r="A60" s="602" t="s">
        <v>94</v>
      </c>
      <c r="B60" s="609" t="s">
        <v>97</v>
      </c>
      <c r="C60" s="577" t="s">
        <v>194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Кафедра</dc:creator>
  <cp:keywords/>
  <dc:description/>
  <cp:lastModifiedBy>Korrekciya</cp:lastModifiedBy>
  <cp:lastPrinted>2021-02-10T02:54:04Z</cp:lastPrinted>
  <dcterms:created xsi:type="dcterms:W3CDTF">2011-05-10T21:38:52Z</dcterms:created>
  <dcterms:modified xsi:type="dcterms:W3CDTF">2021-10-07T23:09:43Z</dcterms:modified>
  <cp:category/>
  <cp:version/>
  <cp:contentType/>
  <cp:contentStatus/>
</cp:coreProperties>
</file>