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285" windowWidth="20610" windowHeight="6480" tabRatio="338" activeTab="0"/>
  </bookViews>
  <sheets>
    <sheet name="-" sheetId="1" r:id="rId1"/>
    <sheet name="+" sheetId="2" r:id="rId2"/>
  </sheets>
  <definedNames>
    <definedName name="_xlnm.Print_Area" localSheetId="0">'-'!$A$1:$AG$124</definedName>
  </definedNames>
  <calcPr fullCalcOnLoad="1"/>
</workbook>
</file>

<file path=xl/sharedStrings.xml><?xml version="1.0" encoding="utf-8"?>
<sst xmlns="http://schemas.openxmlformats.org/spreadsheetml/2006/main" count="519" uniqueCount="337">
  <si>
    <t>Минобрнауки России</t>
  </si>
  <si>
    <t xml:space="preserve"> УЧЕБНЫЙ ПЛАН</t>
  </si>
  <si>
    <t>№</t>
  </si>
  <si>
    <t>Название дисциплины</t>
  </si>
  <si>
    <t>Форма промежуточной аттестации</t>
  </si>
  <si>
    <t>Распределение по курсам и семестрам</t>
  </si>
  <si>
    <t>Коды компетенций</t>
  </si>
  <si>
    <t>Всего на дисциплину</t>
  </si>
  <si>
    <t>в часах</t>
  </si>
  <si>
    <t>1 курс</t>
  </si>
  <si>
    <t>2 курс</t>
  </si>
  <si>
    <t>3 курс</t>
  </si>
  <si>
    <t>Экз</t>
  </si>
  <si>
    <t>Диф. зачет</t>
  </si>
  <si>
    <t>Зачет</t>
  </si>
  <si>
    <t>Курсовые работы</t>
  </si>
  <si>
    <t>Всего в семестре</t>
  </si>
  <si>
    <t>Сам. работа</t>
  </si>
  <si>
    <t>Лекций</t>
  </si>
  <si>
    <t>Лабораторных</t>
  </si>
  <si>
    <t>Практических</t>
  </si>
  <si>
    <t>сем</t>
  </si>
  <si>
    <t>нед</t>
  </si>
  <si>
    <t>Семестр</t>
  </si>
  <si>
    <t>ЗЕТ</t>
  </si>
  <si>
    <t>всего часов</t>
  </si>
  <si>
    <t>Часов в семестре</t>
  </si>
  <si>
    <t>зачетных единиц</t>
  </si>
  <si>
    <t>Иностранный язык</t>
  </si>
  <si>
    <t>Философия</t>
  </si>
  <si>
    <t>История</t>
  </si>
  <si>
    <t>Безопасность жизнедеятельности</t>
  </si>
  <si>
    <t>ИТОГО</t>
  </si>
  <si>
    <t xml:space="preserve">Учебных часов в неделю </t>
  </si>
  <si>
    <t xml:space="preserve">Количество экзаменов </t>
  </si>
  <si>
    <t xml:space="preserve">Количество дифференцированных зачетов </t>
  </si>
  <si>
    <t xml:space="preserve">Количество зачетов </t>
  </si>
  <si>
    <t>Количество курсовых работ (проектов)</t>
  </si>
  <si>
    <t>Н.Г. Баженова</t>
  </si>
  <si>
    <t xml:space="preserve">Зав. кафедрой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</si>
  <si>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</si>
  <si>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</si>
  <si>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</si>
  <si>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</si>
  <si>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</si>
  <si>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</si>
  <si>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</si>
  <si>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</si>
  <si>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</si>
  <si>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</si>
  <si>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</si>
  <si>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</si>
  <si>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 и НИРС</t>
  </si>
  <si>
    <t>Экзаменационная сессия</t>
  </si>
  <si>
    <t>Учебная практика</t>
  </si>
  <si>
    <t>Производственная практика</t>
  </si>
  <si>
    <t>Каникулы</t>
  </si>
  <si>
    <t>Всего</t>
  </si>
  <si>
    <t>Курс</t>
  </si>
  <si>
    <t>Осенний сем</t>
  </si>
  <si>
    <t>Весенний сем</t>
  </si>
  <si>
    <t>Э</t>
  </si>
  <si>
    <t>У</t>
  </si>
  <si>
    <t>К</t>
  </si>
  <si>
    <t>В</t>
  </si>
  <si>
    <t>П - производственная практика</t>
  </si>
  <si>
    <t xml:space="preserve">Д - подготовка ВКР </t>
  </si>
  <si>
    <t>У – учебная практика</t>
  </si>
  <si>
    <t>Э - экзаменационная сессия</t>
  </si>
  <si>
    <t>Курсовые работы (проекты):</t>
  </si>
  <si>
    <t>III. Сводные данные по бюджету времени (в неделях)</t>
  </si>
  <si>
    <t xml:space="preserve">Теоретическое </t>
  </si>
  <si>
    <t xml:space="preserve">Экзаменационные </t>
  </si>
  <si>
    <t xml:space="preserve">Учебные </t>
  </si>
  <si>
    <t>Производственные</t>
  </si>
  <si>
    <t>Всего:</t>
  </si>
  <si>
    <t>обучение</t>
  </si>
  <si>
    <t>практики</t>
  </si>
  <si>
    <t>аттестация</t>
  </si>
  <si>
    <t>недель</t>
  </si>
  <si>
    <t>Итого:</t>
  </si>
  <si>
    <t>IV. Учебная практика</t>
  </si>
  <si>
    <t>V. Производственная</t>
  </si>
  <si>
    <t>VI. Факультативные</t>
  </si>
  <si>
    <t>Название практики</t>
  </si>
  <si>
    <t>Сем.</t>
  </si>
  <si>
    <t>Нед.</t>
  </si>
  <si>
    <t xml:space="preserve"> </t>
  </si>
  <si>
    <t xml:space="preserve">  </t>
  </si>
  <si>
    <t>Декан факультета</t>
  </si>
  <si>
    <t>"Приамурский государственный университет имени Шолом-Алейхема"</t>
  </si>
  <si>
    <t>Контрольная работа</t>
  </si>
  <si>
    <t>4 курс</t>
  </si>
  <si>
    <t>УТВЕРЖДЕН</t>
  </si>
  <si>
    <t>Блок 1. Дисциплины (модули)</t>
  </si>
  <si>
    <t>1.1. Базовая часть</t>
  </si>
  <si>
    <t>1.1.1.</t>
  </si>
  <si>
    <t>1.1.2.</t>
  </si>
  <si>
    <t>1.1.3.</t>
  </si>
  <si>
    <t>1.1.4.</t>
  </si>
  <si>
    <t>1.1.5.</t>
  </si>
  <si>
    <t>Физическая культура и спорт</t>
  </si>
  <si>
    <t>Всего часов</t>
  </si>
  <si>
    <t>1.2. Вариативная часть</t>
  </si>
  <si>
    <t>ИТОГО Блок 1:</t>
  </si>
  <si>
    <t>Блок 2. Практики</t>
  </si>
  <si>
    <t>2.1. Вариативная часть</t>
  </si>
  <si>
    <t>2.1.1.</t>
  </si>
  <si>
    <t>2.1.2.</t>
  </si>
  <si>
    <t>2.1.3.</t>
  </si>
  <si>
    <t>2.1.4.</t>
  </si>
  <si>
    <t>2.1.5.</t>
  </si>
  <si>
    <t>ИТОГО Блок 2:</t>
  </si>
  <si>
    <t>Блок 3. Государственная итоговая аттестация</t>
  </si>
  <si>
    <t>3.1.1.</t>
  </si>
  <si>
    <t>ИТОГО Блок 3:</t>
  </si>
  <si>
    <t xml:space="preserve"> наименование направления</t>
  </si>
  <si>
    <t xml:space="preserve">                                                       </t>
  </si>
  <si>
    <t xml:space="preserve">Протоколом заседания ученого совета </t>
  </si>
  <si>
    <t>программ бакалавриата</t>
  </si>
  <si>
    <t>код</t>
  </si>
  <si>
    <t>направленность</t>
  </si>
  <si>
    <t>1.2.1. Вариативная часть</t>
  </si>
  <si>
    <t>1.2.1.1.</t>
  </si>
  <si>
    <t>1.2.2. Дисциплины по выбору обучающихся</t>
  </si>
  <si>
    <t>%</t>
  </si>
  <si>
    <t>Государственная итоговая аттестация</t>
  </si>
  <si>
    <t>Количество контрольных работ</t>
  </si>
  <si>
    <t>Аудиторных часов и ЗЕТ в году</t>
  </si>
  <si>
    <t>VII. Государственная итоговая</t>
  </si>
  <si>
    <r>
      <t xml:space="preserve">Нормативный срок обучения - </t>
    </r>
    <r>
      <rPr>
        <b/>
        <sz val="12"/>
        <rFont val="Arial Cyr"/>
        <family val="2"/>
      </rPr>
      <t xml:space="preserve"> 4</t>
    </r>
    <r>
      <rPr>
        <sz val="12"/>
        <rFont val="Arial Cyr"/>
        <family val="2"/>
      </rPr>
      <t xml:space="preserve"> года </t>
    </r>
  </si>
  <si>
    <t>(указывается в соответствии с ФГОС ВО)</t>
  </si>
  <si>
    <t>3.1. Базовая часть</t>
  </si>
  <si>
    <t>II. Календарный учебный график</t>
  </si>
  <si>
    <t>Контактная работа обучающихся с преподавателем (аудиторные)</t>
  </si>
  <si>
    <t>1.1.6.</t>
  </si>
  <si>
    <t>Физика</t>
  </si>
  <si>
    <t>Численные методы</t>
  </si>
  <si>
    <t>Основы дискуссионной и публичной речи</t>
  </si>
  <si>
    <t>Математика (Алгебра)</t>
  </si>
  <si>
    <t>Математика (Математический Анализ)</t>
  </si>
  <si>
    <t>Математика (Дискретная математика)</t>
  </si>
  <si>
    <t xml:space="preserve">Информатика </t>
  </si>
  <si>
    <t>Технологии программирования</t>
  </si>
  <si>
    <t xml:space="preserve">Архитектура информационных систем </t>
  </si>
  <si>
    <t xml:space="preserve">Технологии обработки информации </t>
  </si>
  <si>
    <t xml:space="preserve">Информационные технологии </t>
  </si>
  <si>
    <t xml:space="preserve">Интеллектуальные системы и технологии </t>
  </si>
  <si>
    <t xml:space="preserve">Инструментальные средства ИС </t>
  </si>
  <si>
    <t xml:space="preserve">Информационно-коммуникационные системы и сети </t>
  </si>
  <si>
    <t>Методы и средства проектирования ИС и технологий</t>
  </si>
  <si>
    <t xml:space="preserve">Управление данными </t>
  </si>
  <si>
    <t>Проектирование информационных систем управления</t>
  </si>
  <si>
    <t>Исследование операций</t>
  </si>
  <si>
    <t>Корпоративные информационные системы</t>
  </si>
  <si>
    <t>Защита информации</t>
  </si>
  <si>
    <t>Базовые информационные процессы и технологии</t>
  </si>
  <si>
    <t>Технологии искусственного интеллекта в управлении</t>
  </si>
  <si>
    <t>Компьютерная геометрия и графика</t>
  </si>
  <si>
    <r>
      <t xml:space="preserve">Форма обучения - </t>
    </r>
    <r>
      <rPr>
        <u val="single"/>
        <sz val="12"/>
        <rFont val="Times New Roman"/>
        <family val="1"/>
      </rPr>
      <t>очная</t>
    </r>
  </si>
  <si>
    <t>Квалификация -   бакалавр</t>
  </si>
  <si>
    <t>Преддипломная практика</t>
  </si>
  <si>
    <t>ПР</t>
  </si>
  <si>
    <t>ИГА</t>
  </si>
  <si>
    <t>Г</t>
  </si>
  <si>
    <t>+</t>
  </si>
  <si>
    <t>(зачетных единиц по ФГОС ВО 6-9)</t>
  </si>
  <si>
    <t>1.2.2.1.</t>
  </si>
  <si>
    <t>1.2.2.2.</t>
  </si>
  <si>
    <t>1.2.2.3.</t>
  </si>
  <si>
    <t>1.2.2.4.</t>
  </si>
  <si>
    <t>1.2.2.5.</t>
  </si>
  <si>
    <t>1.2.2.6.</t>
  </si>
  <si>
    <t>1.2.2.8.</t>
  </si>
  <si>
    <t>1.2.2.9.</t>
  </si>
  <si>
    <t>1.2.2.10.</t>
  </si>
  <si>
    <t>1.2.2.11.</t>
  </si>
  <si>
    <t>1.2.2.12.</t>
  </si>
  <si>
    <t>1.2.2.13.</t>
  </si>
  <si>
    <t>1.2.2.14.</t>
  </si>
  <si>
    <t>1.2.2.15.</t>
  </si>
  <si>
    <t>1.2.1.2.</t>
  </si>
  <si>
    <t>1.2.1.3.</t>
  </si>
  <si>
    <t>1.2.1.4.</t>
  </si>
  <si>
    <t>1.2.1.5.</t>
  </si>
  <si>
    <t>1.2.1.6.</t>
  </si>
  <si>
    <t>1.2.1.7.</t>
  </si>
  <si>
    <t>1.2.1.8.</t>
  </si>
  <si>
    <t>1.2.1.9.</t>
  </si>
  <si>
    <t>1.2.1.10.</t>
  </si>
  <si>
    <t>1.2.1.11.</t>
  </si>
  <si>
    <t>1.2.1.12.</t>
  </si>
  <si>
    <t>1.2.1.13.</t>
  </si>
  <si>
    <t>1.2.1.14.</t>
  </si>
  <si>
    <t>1.2.1.15.</t>
  </si>
  <si>
    <t>1.2.1.16.</t>
  </si>
  <si>
    <t>1.2.1.17.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</si>
  <si>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</si>
  <si>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</si>
  <si>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</si>
  <si>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</si>
  <si>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</si>
  <si>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</si>
  <si>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</si>
  <si>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</si>
  <si>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</si>
  <si>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</si>
  <si>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</si>
  <si>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</si>
  <si>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</si>
  <si>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</si>
  <si>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</si>
  <si>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</si>
  <si>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</si>
  <si>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ПР - преддипломная практика</t>
  </si>
  <si>
    <t>Г - государственная итоговая аттестация</t>
  </si>
  <si>
    <t>Государственная</t>
  </si>
  <si>
    <t>итоговая аттестация</t>
  </si>
  <si>
    <t>Преддипломная</t>
  </si>
  <si>
    <t>Выпускная квалификационная работа бакалавра</t>
  </si>
  <si>
    <t>Н.В. Эйрих</t>
  </si>
  <si>
    <t>Р.И. Баженов</t>
  </si>
  <si>
    <t xml:space="preserve">5 сем. - Информационно-коммуникационные системы и сети </t>
  </si>
  <si>
    <t xml:space="preserve">6 сем. - Интеллектуальные системы и технологии </t>
  </si>
  <si>
    <t>7 сем. - Управление проектами информационых систем</t>
  </si>
  <si>
    <t>Обучение трехмерному моделированию в среде UNITY 3D / Технология разработки и внедрения банковских информационных систем</t>
  </si>
  <si>
    <r>
      <t xml:space="preserve">Год набора - </t>
    </r>
    <r>
      <rPr>
        <u val="single"/>
        <sz val="12"/>
        <rFont val="Times New Roman"/>
        <family val="1"/>
      </rPr>
      <t>2015</t>
    </r>
    <r>
      <rPr>
        <sz val="12"/>
        <rFont val="Times New Roman"/>
        <family val="1"/>
      </rPr>
      <t xml:space="preserve"> </t>
    </r>
  </si>
  <si>
    <t>-</t>
  </si>
  <si>
    <t>Программная инженерия</t>
  </si>
  <si>
    <t>Дифференциальные уравнения и ряды</t>
  </si>
  <si>
    <t>1.2.1.18.</t>
  </si>
  <si>
    <t>1.2.1.19.</t>
  </si>
  <si>
    <t>1.2.1.20.</t>
  </si>
  <si>
    <t>Теория случайных процессов</t>
  </si>
  <si>
    <t>Теория систем и системный анализ</t>
  </si>
  <si>
    <t>Теория вероятностей и математическая статистика</t>
  </si>
  <si>
    <t>Бухгалтерский учет</t>
  </si>
  <si>
    <t>Менеджмент</t>
  </si>
  <si>
    <t>Маркетинг</t>
  </si>
  <si>
    <t>Математическое и имитационное моделирование</t>
  </si>
  <si>
    <t>Эконометрика</t>
  </si>
  <si>
    <t>Прикладная информатика</t>
  </si>
  <si>
    <t>09.03.03</t>
  </si>
  <si>
    <t>Web-программирование / Основы научных и инженерных исследованийы</t>
  </si>
  <si>
    <t>Экономическая теория 1</t>
  </si>
  <si>
    <t>Экономическая теория 2</t>
  </si>
  <si>
    <t>Прикладная информатика в экономике</t>
  </si>
  <si>
    <t>ОК-5 ОК-6 ОПК-3 ПК-24</t>
  </si>
  <si>
    <t>ОК-2 ОК-6</t>
  </si>
  <si>
    <t>ОК-1 ОК-5-7</t>
  </si>
  <si>
    <t>ОК-8</t>
  </si>
  <si>
    <t>ОК-9</t>
  </si>
  <si>
    <t>ОК-7 ОПК-2-3 ПК-23</t>
  </si>
  <si>
    <t>ОК-2 ОК-6-7 ОПК-3 ПК-2</t>
  </si>
  <si>
    <t>ОК-7 ОПК-3</t>
  </si>
  <si>
    <t>ОК-7 ОПК-3-4 ПК-2 ПК-23-24</t>
  </si>
  <si>
    <t>ОПК-3-4 ПК-1-3 ПК-10-16 ПК-23</t>
  </si>
  <si>
    <t>ОПК-3-4 ПК-23</t>
  </si>
  <si>
    <t>ПК-3 ПК-11</t>
  </si>
  <si>
    <t>ОК-3 ПК-1 / ОПК-4 ПК-3</t>
  </si>
  <si>
    <t>Безопасность корпоративных сетей / 
Программирование сетевых баз данных</t>
  </si>
  <si>
    <t>Программирование на VBA / 
Программирование на языке С++</t>
  </si>
  <si>
    <t>ОК-3-4 ОК-6 ОПК-1-4 ПК-1 ПК-24</t>
  </si>
  <si>
    <t>Ректор университета</t>
  </si>
  <si>
    <t>Проректор по УР</t>
  </si>
  <si>
    <t>Е.О. Клинская</t>
  </si>
  <si>
    <t>Начальник УМУ</t>
  </si>
  <si>
    <t>Л.М. Изосимова</t>
  </si>
  <si>
    <t>Правовое регулирование трудовых отношений</t>
  </si>
  <si>
    <t>Факультативы</t>
  </si>
  <si>
    <t>Ф.1.</t>
  </si>
  <si>
    <t>ИТОГО Ф.:</t>
  </si>
  <si>
    <t>(зачетных единиц по ФГОС ВО 216)</t>
  </si>
  <si>
    <t>(зачетных единиц по ФГОС ВО 105-114)</t>
  </si>
  <si>
    <t>(зачетных единиц по ФГОС ВО 102-111)</t>
  </si>
  <si>
    <t>(зачетных единиц по ФГОС ВО 15-18)</t>
  </si>
  <si>
    <t>Распознавание образов / Банковские информационные системы</t>
  </si>
  <si>
    <t>Адаптация выпускников на рынке труда</t>
  </si>
  <si>
    <t>Федеральное государственное бюджетное образовательное учреждение высшего образования</t>
  </si>
  <si>
    <t>ФГБОУ ВО "ПГУ им. Шолом-Алейхема"</t>
  </si>
  <si>
    <t>Дата актуализации 26.09.2017 г.</t>
  </si>
  <si>
    <t>по направлению подготовки</t>
  </si>
  <si>
    <t>Выходные и праздничные дни</t>
  </si>
  <si>
    <t>Н - производственная (НИР) практика</t>
  </si>
  <si>
    <t>сессии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</si>
  <si>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</si>
  <si>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Научно-исследовательская работа</t>
  </si>
  <si>
    <t>Рассмотрено на заседании Общего собрания НПР и обучающихся факультета МИТТ, протокол № 01 от 12.09.2017 г.</t>
  </si>
  <si>
    <t>Рассмотрено на заседании кафедры ИСМиМО протокол № 01 от 07.09.2017 г.</t>
  </si>
  <si>
    <t>П или Н</t>
  </si>
  <si>
    <t>Н</t>
  </si>
  <si>
    <t>Учебная (практика по получению первичных профессиональных умений и навыков, в том числе первичных умений и навыков научно-исследовательской деятельности)</t>
  </si>
  <si>
    <t>Производственная (НИР)</t>
  </si>
  <si>
    <t>Производственная (преддипломная)</t>
  </si>
  <si>
    <t>ОК-3 ОК-4-5 ОК-7 ОПК-2</t>
  </si>
  <si>
    <t>ОК-7 ОПК-1 ОПК 3-4 ПК-1-3 ПК-10-16 ПК-24</t>
  </si>
  <si>
    <t>ОПК-4 ПК-1-9</t>
  </si>
  <si>
    <t>ОК-8 ПК-19</t>
  </si>
  <si>
    <t>ОК-3 ОК-4-5 ОК-7 ОПК-2 ПК-5</t>
  </si>
  <si>
    <t>ОК-5-7 ПК-16 ПК-19</t>
  </si>
  <si>
    <t>ОК-3 ОК-6-7 ПК-1</t>
  </si>
  <si>
    <t>ПК-3 ПК-12 ПК-18</t>
  </si>
  <si>
    <t>ОПК-3-4 ПК-1-3 ПК-10-16</t>
  </si>
  <si>
    <t>ОК-7 ОПК-3-4 ПК-1-3
ПК-23-24</t>
  </si>
  <si>
    <t>ОК-7 ОПК-3-4 ПК-1-3 ПК-23-24</t>
  </si>
  <si>
    <t>ОК-7 ОПК-3-4 ПК-1-3 ПК-23</t>
  </si>
  <si>
    <t>Физическая культура и спорт (элективная дисциплина)</t>
  </si>
  <si>
    <t>Основы социальной безопасности / Правоведение</t>
  </si>
  <si>
    <t>Основы социальной безопасности / Деловой английский язык</t>
  </si>
  <si>
    <t>ОК-4 ОПК-4 ПК-19 / ОК-4 ПК-9</t>
  </si>
  <si>
    <t>ОК-4 ОПК-4 ПК-19 / ОК-5 ПК-2 ПК-24</t>
  </si>
  <si>
    <t>Литература и кино / Психология человека</t>
  </si>
  <si>
    <t>ОК-5-6 ПК-16 / ОК-6 ПК-19</t>
  </si>
  <si>
    <t>Системный анализ социальных и экономических процессов / Методы обработки статистических данных</t>
  </si>
  <si>
    <t xml:space="preserve">Методы математической статистики в гуманитарных исследованиях / Компьютерное моделирование </t>
  </si>
  <si>
    <t>ОПК-2 ПК-23 / ОПК-2 ПК-23</t>
  </si>
  <si>
    <t>ОПК-2 ПК-23 / ОПК-3 ПК-3</t>
  </si>
  <si>
    <t>ПК-2 ПК-23 / ОК-3 ОПК-1 ПК-5</t>
  </si>
  <si>
    <t>Методы социально-экономического прогнозирования / Абстрактная и компьютерная алгебра</t>
  </si>
  <si>
    <t>ОПК-3-4 ПК-3 ПК-23 / 
ОПК-3-4 ПК-3 ПК-11</t>
  </si>
  <si>
    <t>ОПК-3-4 ПК-2-3 /  ПК-1 ПК-5</t>
  </si>
  <si>
    <t>Алгоритмы дискретной математики / Статистическое моделирование</t>
  </si>
  <si>
    <t>Моделирование и анализ бизнес-процессов / Объектно-ориентированный анализ и программирование</t>
  </si>
  <si>
    <t>ОПК-4 ПК-11 / ПК-7 ПК-24</t>
  </si>
  <si>
    <t>ОПК-4 ПК-10-16 / ПК-14</t>
  </si>
  <si>
    <t>ОПК-4 ПК-10-16 / ОПК-4 ПК-10-16</t>
  </si>
  <si>
    <t>ПК-23 /  ПК-1 ПК-23</t>
  </si>
  <si>
    <t>Моделирование систем / Olap и DataMining технологии</t>
  </si>
  <si>
    <t>ОК-1-9 ОПК-1-4 ПК-1-19 ПК-23-24</t>
  </si>
  <si>
    <t>ОК-4 ОПК-1 ПК-9</t>
  </si>
  <si>
    <t>ОК-7 ОПК 3-4 ПК-1-3 ПК-10-16 ПК-23-24</t>
  </si>
  <si>
    <t>ПК-1-19 ПК-23-34</t>
  </si>
  <si>
    <t>от "___"___________20___ г. № ____</t>
  </si>
  <si>
    <t>Управление проектами информационных систем</t>
  </si>
  <si>
    <t>ОПК-4 ПК-1-3 ПК-10-19</t>
  </si>
  <si>
    <t>ОПК-4 ПК-1-3 ПК-10-16 ПК-24</t>
  </si>
  <si>
    <t>ОПК-4 ПК-1-3 ПК-13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</si>
</sst>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78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color indexed="10"/>
      <name val="Arial Cyr"/>
      <family val="2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sz val="12"/>
      <color indexed="10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2"/>
      <name val="Times New Roman"/>
      <family val="1"/>
    </font>
    <font>
      <b/>
      <sz val="9"/>
      <color indexed="10"/>
      <name val="Arial Cyr"/>
      <family val="2"/>
    </font>
    <font>
      <b/>
      <sz val="9"/>
      <color indexed="10"/>
      <name val="Arial"/>
      <family val="2"/>
    </font>
    <font>
      <i/>
      <sz val="9"/>
      <name val="Arial Cyr"/>
      <family val="2"/>
    </font>
    <font>
      <b/>
      <i/>
      <sz val="9"/>
      <name val="Arial Cyr"/>
      <family val="2"/>
    </font>
    <font>
      <b/>
      <sz val="9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sz val="11"/>
      <name val="Arial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0.5"/>
      <name val="Arial Cyr"/>
      <family val="2"/>
    </font>
    <font>
      <sz val="10.5"/>
      <name val="Arial"/>
      <family val="2"/>
    </font>
    <font>
      <sz val="7.5"/>
      <name val="Arial Cyr"/>
      <family val="2"/>
    </font>
    <font>
      <sz val="9"/>
      <color indexed="10"/>
      <name val="Arial Cyr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7" fillId="31" borderId="0" applyNumberFormat="0" applyBorder="0" applyAlignment="0" applyProtection="0"/>
  </cellStyleXfs>
  <cellXfs count="57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3" applyFont="1" applyFill="1" applyAlignment="1">
      <alignment horizontal="center"/>
      <protection/>
    </xf>
    <xf numFmtId="0" fontId="1" fillId="0" borderId="0" xfId="53" applyFill="1" applyBorder="1">
      <alignment/>
      <protection/>
    </xf>
    <xf numFmtId="0" fontId="1" fillId="0" borderId="0" xfId="53" applyFill="1">
      <alignment/>
      <protection/>
    </xf>
    <xf numFmtId="0" fontId="1" fillId="0" borderId="0" xfId="53" applyFill="1" applyAlignment="1">
      <alignment horizontal="right"/>
      <protection/>
    </xf>
    <xf numFmtId="0" fontId="1" fillId="0" borderId="0" xfId="53" applyFill="1" applyAlignment="1">
      <alignment horizontal="center"/>
      <protection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vertical="top" shrinkToFi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0" fillId="0" borderId="20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0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10" fillId="0" borderId="21" xfId="0" applyFont="1" applyBorder="1" applyAlignment="1">
      <alignment/>
    </xf>
    <xf numFmtId="0" fontId="6" fillId="0" borderId="21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12" fillId="32" borderId="0" xfId="53" applyFont="1" applyFill="1" applyAlignment="1">
      <alignment horizontal="center"/>
      <protection/>
    </xf>
    <xf numFmtId="0" fontId="13" fillId="32" borderId="0" xfId="53" applyFont="1" applyFill="1">
      <alignment/>
      <protection/>
    </xf>
    <xf numFmtId="0" fontId="13" fillId="32" borderId="0" xfId="53" applyFont="1" applyFill="1" applyAlignment="1">
      <alignment horizontal="center"/>
      <protection/>
    </xf>
    <xf numFmtId="0" fontId="13" fillId="0" borderId="0" xfId="53" applyFont="1" applyFill="1" applyAlignment="1">
      <alignment horizontal="right"/>
      <protection/>
    </xf>
    <xf numFmtId="0" fontId="20" fillId="32" borderId="0" xfId="53" applyFont="1" applyFill="1" applyBorder="1" applyAlignment="1">
      <alignment horizontal="center"/>
      <protection/>
    </xf>
    <xf numFmtId="0" fontId="21" fillId="32" borderId="0" xfId="0" applyFont="1" applyFill="1" applyBorder="1" applyAlignment="1">
      <alignment horizontal="center"/>
    </xf>
    <xf numFmtId="0" fontId="13" fillId="32" borderId="0" xfId="53" applyFont="1" applyFill="1" applyBorder="1" applyAlignment="1">
      <alignment horizontal="center"/>
      <protection/>
    </xf>
    <xf numFmtId="0" fontId="22" fillId="32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3" fillId="0" borderId="0" xfId="53" applyFont="1" applyFill="1" applyAlignment="1">
      <alignment horizontal="center"/>
      <protection/>
    </xf>
    <xf numFmtId="1" fontId="0" fillId="0" borderId="0" xfId="0" applyNumberFormat="1" applyFill="1" applyAlignment="1">
      <alignment/>
    </xf>
    <xf numFmtId="0" fontId="14" fillId="32" borderId="0" xfId="53" applyFont="1" applyFill="1" applyAlignment="1">
      <alignment horizontal="center"/>
      <protection/>
    </xf>
    <xf numFmtId="0" fontId="14" fillId="0" borderId="0" xfId="53" applyFont="1" applyFill="1" applyAlignment="1">
      <alignment horizontal="center"/>
      <protection/>
    </xf>
    <xf numFmtId="0" fontId="14" fillId="32" borderId="0" xfId="53" applyFont="1" applyFill="1" applyBorder="1" applyAlignment="1">
      <alignment horizontal="center"/>
      <protection/>
    </xf>
    <xf numFmtId="0" fontId="15" fillId="32" borderId="0" xfId="0" applyFont="1" applyFill="1" applyAlignment="1">
      <alignment horizontal="center"/>
    </xf>
    <xf numFmtId="0" fontId="16" fillId="32" borderId="0" xfId="53" applyFont="1" applyFill="1" applyBorder="1" applyAlignment="1">
      <alignment horizontal="left"/>
      <protection/>
    </xf>
    <xf numFmtId="0" fontId="16" fillId="32" borderId="0" xfId="53" applyFont="1" applyFill="1" applyBorder="1" applyAlignment="1">
      <alignment horizontal="center"/>
      <protection/>
    </xf>
    <xf numFmtId="0" fontId="16" fillId="32" borderId="0" xfId="53" applyFont="1" applyFill="1" applyAlignment="1">
      <alignment horizontal="center"/>
      <protection/>
    </xf>
    <xf numFmtId="0" fontId="15" fillId="0" borderId="0" xfId="0" applyFont="1" applyAlignment="1">
      <alignment/>
    </xf>
    <xf numFmtId="0" fontId="9" fillId="32" borderId="0" xfId="53" applyFont="1" applyFill="1">
      <alignment/>
      <protection/>
    </xf>
    <xf numFmtId="0" fontId="9" fillId="32" borderId="0" xfId="53" applyFont="1" applyFill="1" applyAlignment="1">
      <alignment horizontal="right"/>
      <protection/>
    </xf>
    <xf numFmtId="0" fontId="9" fillId="32" borderId="0" xfId="53" applyFont="1" applyFill="1" applyAlignment="1">
      <alignment horizontal="center"/>
      <protection/>
    </xf>
    <xf numFmtId="0" fontId="15" fillId="32" borderId="0" xfId="0" applyFont="1" applyFill="1" applyAlignment="1">
      <alignment/>
    </xf>
    <xf numFmtId="0" fontId="9" fillId="32" borderId="0" xfId="53" applyFont="1" applyFill="1" applyAlignment="1">
      <alignment/>
      <protection/>
    </xf>
    <xf numFmtId="0" fontId="9" fillId="0" borderId="0" xfId="53" applyFont="1" applyFill="1" applyAlignment="1">
      <alignment horizontal="right"/>
      <protection/>
    </xf>
    <xf numFmtId="0" fontId="23" fillId="32" borderId="0" xfId="0" applyFont="1" applyFill="1" applyAlignment="1">
      <alignment horizontal="center"/>
    </xf>
    <xf numFmtId="0" fontId="24" fillId="32" borderId="0" xfId="53" applyFont="1" applyFill="1" applyBorder="1" applyAlignment="1">
      <alignment horizontal="center"/>
      <protection/>
    </xf>
    <xf numFmtId="0" fontId="14" fillId="32" borderId="0" xfId="53" applyFont="1" applyFill="1" applyBorder="1" applyAlignment="1">
      <alignment/>
      <protection/>
    </xf>
    <xf numFmtId="0" fontId="9" fillId="32" borderId="0" xfId="53" applyFont="1" applyFill="1" applyBorder="1" applyAlignment="1">
      <alignment/>
      <protection/>
    </xf>
    <xf numFmtId="0" fontId="25" fillId="32" borderId="0" xfId="53" applyFont="1" applyFill="1" applyBorder="1" applyAlignment="1">
      <alignment horizontal="center"/>
      <protection/>
    </xf>
    <xf numFmtId="49" fontId="25" fillId="32" borderId="0" xfId="0" applyNumberFormat="1" applyFont="1" applyFill="1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6" fillId="32" borderId="0" xfId="0" applyFont="1" applyFill="1" applyBorder="1" applyAlignment="1">
      <alignment horizontal="center"/>
    </xf>
    <xf numFmtId="0" fontId="9" fillId="32" borderId="0" xfId="53" applyFont="1" applyFill="1" applyBorder="1" applyAlignment="1">
      <alignment horizontal="center"/>
      <protection/>
    </xf>
    <xf numFmtId="0" fontId="9" fillId="32" borderId="0" xfId="53" applyFont="1" applyFill="1" applyAlignment="1">
      <alignment horizontal="left"/>
      <protection/>
    </xf>
    <xf numFmtId="0" fontId="15" fillId="32" borderId="34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9" fillId="32" borderId="0" xfId="53" applyFont="1" applyFill="1" applyBorder="1" applyAlignment="1" applyProtection="1">
      <alignment horizontal="center"/>
      <protection locked="0"/>
    </xf>
    <xf numFmtId="0" fontId="1" fillId="32" borderId="0" xfId="53" applyFont="1" applyFill="1" applyBorder="1" applyAlignment="1">
      <alignment horizontal="center"/>
      <protection/>
    </xf>
    <xf numFmtId="0" fontId="13" fillId="32" borderId="34" xfId="53" applyFont="1" applyFill="1" applyBorder="1" applyAlignment="1">
      <alignment horizontal="center"/>
      <protection/>
    </xf>
    <xf numFmtId="0" fontId="15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32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textRotation="90"/>
    </xf>
    <xf numFmtId="0" fontId="6" fillId="32" borderId="0" xfId="0" applyFont="1" applyFill="1" applyBorder="1" applyAlignment="1">
      <alignment horizontal="center" textRotation="90"/>
    </xf>
    <xf numFmtId="0" fontId="6" fillId="0" borderId="4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textRotation="90"/>
    </xf>
    <xf numFmtId="0" fontId="6" fillId="34" borderId="42" xfId="0" applyFont="1" applyFill="1" applyBorder="1" applyAlignment="1">
      <alignment textRotation="90"/>
    </xf>
    <xf numFmtId="0" fontId="6" fillId="34" borderId="43" xfId="0" applyFont="1" applyFill="1" applyBorder="1" applyAlignment="1">
      <alignment horizontal="center" textRotation="90"/>
    </xf>
    <xf numFmtId="0" fontId="6" fillId="34" borderId="0" xfId="0" applyFont="1" applyFill="1" applyBorder="1" applyAlignment="1">
      <alignment horizontal="center" textRotation="90"/>
    </xf>
    <xf numFmtId="0" fontId="10" fillId="32" borderId="44" xfId="0" applyFont="1" applyFill="1" applyBorder="1" applyAlignment="1">
      <alignment vertical="center"/>
    </xf>
    <xf numFmtId="0" fontId="10" fillId="32" borderId="45" xfId="0" applyFont="1" applyFill="1" applyBorder="1" applyAlignment="1">
      <alignment vertical="center"/>
    </xf>
    <xf numFmtId="0" fontId="6" fillId="32" borderId="45" xfId="0" applyFont="1" applyFill="1" applyBorder="1" applyAlignment="1">
      <alignment vertical="center"/>
    </xf>
    <xf numFmtId="0" fontId="10" fillId="32" borderId="45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right" vertical="center"/>
    </xf>
    <xf numFmtId="0" fontId="11" fillId="32" borderId="45" xfId="0" applyFont="1" applyFill="1" applyBorder="1" applyAlignment="1">
      <alignment/>
    </xf>
    <xf numFmtId="0" fontId="6" fillId="32" borderId="46" xfId="0" applyFont="1" applyFill="1" applyBorder="1" applyAlignment="1">
      <alignment vertical="center"/>
    </xf>
    <xf numFmtId="0" fontId="6" fillId="32" borderId="47" xfId="0" applyFont="1" applyFill="1" applyBorder="1" applyAlignment="1">
      <alignment vertical="center"/>
    </xf>
    <xf numFmtId="0" fontId="32" fillId="32" borderId="48" xfId="0" applyFont="1" applyFill="1" applyBorder="1" applyAlignment="1">
      <alignment horizontal="center" vertical="center"/>
    </xf>
    <xf numFmtId="0" fontId="32" fillId="32" borderId="49" xfId="0" applyFont="1" applyFill="1" applyBorder="1" applyAlignment="1">
      <alignment horizontal="center" vertical="center"/>
    </xf>
    <xf numFmtId="0" fontId="32" fillId="32" borderId="50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/>
    </xf>
    <xf numFmtId="0" fontId="6" fillId="32" borderId="51" xfId="0" applyFont="1" applyFill="1" applyBorder="1" applyAlignment="1">
      <alignment horizontal="left" vertical="center" wrapText="1"/>
    </xf>
    <xf numFmtId="0" fontId="6" fillId="35" borderId="52" xfId="0" applyFont="1" applyFill="1" applyBorder="1" applyAlignment="1">
      <alignment horizontal="center" vertical="center"/>
    </xf>
    <xf numFmtId="0" fontId="6" fillId="32" borderId="52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32" borderId="57" xfId="0" applyFont="1" applyFill="1" applyBorder="1" applyAlignment="1">
      <alignment horizontal="left" vertical="center" wrapText="1"/>
    </xf>
    <xf numFmtId="0" fontId="6" fillId="35" borderId="58" xfId="0" applyFont="1" applyFill="1" applyBorder="1" applyAlignment="1">
      <alignment horizontal="center" vertical="center"/>
    </xf>
    <xf numFmtId="0" fontId="6" fillId="32" borderId="58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2" borderId="64" xfId="0" applyFont="1" applyFill="1" applyBorder="1" applyAlignment="1">
      <alignment horizontal="left" vertical="center" wrapText="1"/>
    </xf>
    <xf numFmtId="0" fontId="6" fillId="32" borderId="65" xfId="0" applyFont="1" applyFill="1" applyBorder="1" applyAlignment="1">
      <alignment vertical="center" wrapText="1"/>
    </xf>
    <xf numFmtId="0" fontId="6" fillId="32" borderId="58" xfId="0" applyFont="1" applyFill="1" applyBorder="1" applyAlignment="1">
      <alignment vertical="center" wrapText="1"/>
    </xf>
    <xf numFmtId="0" fontId="6" fillId="32" borderId="44" xfId="0" applyFont="1" applyFill="1" applyBorder="1" applyAlignment="1">
      <alignment vertical="center"/>
    </xf>
    <xf numFmtId="0" fontId="6" fillId="32" borderId="57" xfId="0" applyFont="1" applyFill="1" applyBorder="1" applyAlignment="1">
      <alignment vertical="center" wrapText="1"/>
    </xf>
    <xf numFmtId="0" fontId="11" fillId="32" borderId="46" xfId="0" applyFont="1" applyFill="1" applyBorder="1" applyAlignment="1">
      <alignment vertical="center" wrapText="1"/>
    </xf>
    <xf numFmtId="0" fontId="32" fillId="32" borderId="45" xfId="0" applyFont="1" applyFill="1" applyBorder="1" applyAlignment="1">
      <alignment horizontal="center" vertical="center"/>
    </xf>
    <xf numFmtId="0" fontId="11" fillId="32" borderId="51" xfId="0" applyFont="1" applyFill="1" applyBorder="1" applyAlignment="1">
      <alignment vertical="center" wrapText="1"/>
    </xf>
    <xf numFmtId="0" fontId="11" fillId="32" borderId="57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2" borderId="68" xfId="0" applyFont="1" applyFill="1" applyBorder="1" applyAlignment="1">
      <alignment vertical="center"/>
    </xf>
    <xf numFmtId="0" fontId="33" fillId="32" borderId="69" xfId="0" applyFont="1" applyFill="1" applyBorder="1" applyAlignment="1">
      <alignment horizontal="right" vertical="center"/>
    </xf>
    <xf numFmtId="0" fontId="6" fillId="32" borderId="70" xfId="0" applyFont="1" applyFill="1" applyBorder="1" applyAlignment="1">
      <alignment horizontal="center" vertical="center"/>
    </xf>
    <xf numFmtId="0" fontId="10" fillId="32" borderId="71" xfId="0" applyFont="1" applyFill="1" applyBorder="1" applyAlignment="1">
      <alignment horizontal="center" vertical="center"/>
    </xf>
    <xf numFmtId="0" fontId="6" fillId="32" borderId="71" xfId="0" applyFont="1" applyFill="1" applyBorder="1" applyAlignment="1">
      <alignment horizontal="center" vertical="center"/>
    </xf>
    <xf numFmtId="0" fontId="6" fillId="32" borderId="72" xfId="0" applyFont="1" applyFill="1" applyBorder="1" applyAlignment="1">
      <alignment horizontal="center" vertical="center"/>
    </xf>
    <xf numFmtId="0" fontId="6" fillId="32" borderId="58" xfId="0" applyFont="1" applyFill="1" applyBorder="1" applyAlignment="1">
      <alignment horizontal="left"/>
    </xf>
    <xf numFmtId="0" fontId="11" fillId="32" borderId="58" xfId="0" applyFont="1" applyFill="1" applyBorder="1" applyAlignment="1">
      <alignment/>
    </xf>
    <xf numFmtId="0" fontId="6" fillId="32" borderId="58" xfId="0" applyFont="1" applyFill="1" applyBorder="1" applyAlignment="1">
      <alignment horizontal="center"/>
    </xf>
    <xf numFmtId="1" fontId="6" fillId="32" borderId="60" xfId="0" applyNumberFormat="1" applyFont="1" applyFill="1" applyBorder="1" applyAlignment="1">
      <alignment horizontal="center"/>
    </xf>
    <xf numFmtId="0" fontId="10" fillId="32" borderId="63" xfId="0" applyFont="1" applyFill="1" applyBorder="1" applyAlignment="1">
      <alignment horizontal="center" vertical="center"/>
    </xf>
    <xf numFmtId="1" fontId="6" fillId="32" borderId="57" xfId="0" applyNumberFormat="1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 vertical="center"/>
    </xf>
    <xf numFmtId="0" fontId="6" fillId="32" borderId="60" xfId="0" applyFont="1" applyFill="1" applyBorder="1" applyAlignment="1">
      <alignment horizontal="center"/>
    </xf>
    <xf numFmtId="0" fontId="6" fillId="32" borderId="63" xfId="0" applyFont="1" applyFill="1" applyBorder="1" applyAlignment="1">
      <alignment horizontal="center"/>
    </xf>
    <xf numFmtId="0" fontId="6" fillId="32" borderId="57" xfId="0" applyFont="1" applyFill="1" applyBorder="1" applyAlignment="1">
      <alignment horizontal="center"/>
    </xf>
    <xf numFmtId="0" fontId="6" fillId="32" borderId="59" xfId="0" applyFont="1" applyFill="1" applyBorder="1" applyAlignment="1">
      <alignment horizontal="center"/>
    </xf>
    <xf numFmtId="0" fontId="6" fillId="32" borderId="73" xfId="0" applyFont="1" applyFill="1" applyBorder="1" applyAlignment="1">
      <alignment horizontal="center"/>
    </xf>
    <xf numFmtId="0" fontId="6" fillId="32" borderId="7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0" fillId="0" borderId="77" xfId="0" applyFont="1" applyBorder="1" applyAlignment="1">
      <alignment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6" fillId="0" borderId="81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10" fillId="0" borderId="87" xfId="0" applyFont="1" applyFill="1" applyBorder="1" applyAlignment="1">
      <alignment horizontal="center"/>
    </xf>
    <xf numFmtId="0" fontId="10" fillId="0" borderId="88" xfId="0" applyFont="1" applyBorder="1" applyAlignment="1">
      <alignment horizontal="center" vertical="center" textRotation="255" shrinkToFit="1"/>
    </xf>
    <xf numFmtId="0" fontId="0" fillId="0" borderId="77" xfId="0" applyFont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0" fontId="10" fillId="0" borderId="91" xfId="0" applyFont="1" applyFill="1" applyBorder="1" applyAlignment="1">
      <alignment horizontal="center"/>
    </xf>
    <xf numFmtId="0" fontId="10" fillId="0" borderId="92" xfId="0" applyFont="1" applyBorder="1" applyAlignment="1">
      <alignment horizontal="center" vertical="center" textRotation="255" shrinkToFit="1"/>
    </xf>
    <xf numFmtId="0" fontId="0" fillId="0" borderId="93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10" fillId="0" borderId="94" xfId="0" applyFont="1" applyFill="1" applyBorder="1" applyAlignment="1">
      <alignment horizontal="center"/>
    </xf>
    <xf numFmtId="0" fontId="10" fillId="0" borderId="95" xfId="0" applyFont="1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6" fillId="0" borderId="103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6" fillId="0" borderId="105" xfId="0" applyFont="1" applyFill="1" applyBorder="1" applyAlignment="1">
      <alignment horizontal="center"/>
    </xf>
    <xf numFmtId="0" fontId="6" fillId="0" borderId="106" xfId="0" applyFont="1" applyFill="1" applyBorder="1" applyAlignment="1">
      <alignment horizontal="center"/>
    </xf>
    <xf numFmtId="0" fontId="10" fillId="0" borderId="107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0" fillId="32" borderId="45" xfId="0" applyFont="1" applyFill="1" applyBorder="1" applyAlignment="1">
      <alignment horizontal="center" vertical="center" wrapText="1"/>
    </xf>
    <xf numFmtId="0" fontId="34" fillId="32" borderId="45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/>
    </xf>
    <xf numFmtId="0" fontId="6" fillId="32" borderId="57" xfId="0" applyFont="1" applyFill="1" applyBorder="1" applyAlignment="1">
      <alignment vertical="center"/>
    </xf>
    <xf numFmtId="0" fontId="6" fillId="4" borderId="58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32" borderId="64" xfId="0" applyFont="1" applyFill="1" applyBorder="1" applyAlignment="1">
      <alignment horizontal="left" vertical="center"/>
    </xf>
    <xf numFmtId="0" fontId="6" fillId="35" borderId="65" xfId="0" applyFont="1" applyFill="1" applyBorder="1" applyAlignment="1">
      <alignment horizontal="center" vertical="center"/>
    </xf>
    <xf numFmtId="0" fontId="6" fillId="32" borderId="65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33" fillId="32" borderId="46" xfId="0" applyFont="1" applyFill="1" applyBorder="1" applyAlignment="1">
      <alignment horizontal="right" vertical="center"/>
    </xf>
    <xf numFmtId="0" fontId="32" fillId="32" borderId="108" xfId="0" applyFont="1" applyFill="1" applyBorder="1" applyAlignment="1">
      <alignment horizontal="center" vertical="center"/>
    </xf>
    <xf numFmtId="0" fontId="6" fillId="32" borderId="50" xfId="0" applyFont="1" applyFill="1" applyBorder="1" applyAlignment="1">
      <alignment horizontal="center" vertical="center"/>
    </xf>
    <xf numFmtId="0" fontId="6" fillId="32" borderId="49" xfId="0" applyFont="1" applyFill="1" applyBorder="1" applyAlignment="1">
      <alignment horizontal="center" vertical="center"/>
    </xf>
    <xf numFmtId="0" fontId="6" fillId="32" borderId="109" xfId="0" applyFont="1" applyFill="1" applyBorder="1" applyAlignment="1">
      <alignment horizontal="center" vertical="center"/>
    </xf>
    <xf numFmtId="0" fontId="6" fillId="32" borderId="108" xfId="0" applyFont="1" applyFill="1" applyBorder="1" applyAlignment="1">
      <alignment horizontal="center" vertical="center"/>
    </xf>
    <xf numFmtId="0" fontId="6" fillId="32" borderId="49" xfId="0" applyFont="1" applyFill="1" applyBorder="1" applyAlignment="1">
      <alignment vertical="center"/>
    </xf>
    <xf numFmtId="0" fontId="6" fillId="32" borderId="108" xfId="0" applyFont="1" applyFill="1" applyBorder="1" applyAlignment="1">
      <alignment vertical="center"/>
    </xf>
    <xf numFmtId="0" fontId="6" fillId="32" borderId="110" xfId="0" applyFont="1" applyFill="1" applyBorder="1" applyAlignment="1">
      <alignment horizontal="right" vertical="center"/>
    </xf>
    <xf numFmtId="0" fontId="6" fillId="32" borderId="49" xfId="0" applyFont="1" applyFill="1" applyBorder="1" applyAlignment="1">
      <alignment horizontal="right" vertical="center"/>
    </xf>
    <xf numFmtId="0" fontId="6" fillId="32" borderId="109" xfId="0" applyFont="1" applyFill="1" applyBorder="1" applyAlignment="1">
      <alignment horizontal="right" vertical="center"/>
    </xf>
    <xf numFmtId="1" fontId="6" fillId="32" borderId="109" xfId="0" applyNumberFormat="1" applyFont="1" applyFill="1" applyBorder="1" applyAlignment="1">
      <alignment horizontal="left" vertical="center"/>
    </xf>
    <xf numFmtId="0" fontId="11" fillId="32" borderId="108" xfId="0" applyFont="1" applyFill="1" applyBorder="1" applyAlignment="1">
      <alignment vertical="center"/>
    </xf>
    <xf numFmtId="0" fontId="11" fillId="32" borderId="111" xfId="0" applyFont="1" applyFill="1" applyBorder="1" applyAlignment="1">
      <alignment vertical="center"/>
    </xf>
    <xf numFmtId="0" fontId="11" fillId="32" borderId="49" xfId="0" applyFont="1" applyFill="1" applyBorder="1" applyAlignment="1">
      <alignment vertical="center"/>
    </xf>
    <xf numFmtId="0" fontId="11" fillId="32" borderId="109" xfId="0" applyFont="1" applyFill="1" applyBorder="1" applyAlignment="1">
      <alignment vertical="center"/>
    </xf>
    <xf numFmtId="0" fontId="6" fillId="32" borderId="111" xfId="0" applyFont="1" applyFill="1" applyBorder="1" applyAlignment="1">
      <alignment vertical="center"/>
    </xf>
    <xf numFmtId="0" fontId="6" fillId="32" borderId="109" xfId="0" applyFont="1" applyFill="1" applyBorder="1" applyAlignment="1">
      <alignment vertical="center"/>
    </xf>
    <xf numFmtId="0" fontId="32" fillId="32" borderId="4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34" borderId="11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33" borderId="113" xfId="0" applyFont="1" applyFill="1" applyBorder="1" applyAlignment="1">
      <alignment horizontal="center" vertical="center"/>
    </xf>
    <xf numFmtId="0" fontId="6" fillId="34" borderId="113" xfId="0" applyFont="1" applyFill="1" applyBorder="1" applyAlignment="1">
      <alignment horizontal="center" vertical="center"/>
    </xf>
    <xf numFmtId="0" fontId="6" fillId="32" borderId="114" xfId="0" applyFont="1" applyFill="1" applyBorder="1" applyAlignment="1">
      <alignment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115" xfId="0" applyFont="1" applyFill="1" applyBorder="1" applyAlignment="1">
      <alignment horizontal="center" vertical="center"/>
    </xf>
    <xf numFmtId="0" fontId="6" fillId="32" borderId="114" xfId="0" applyFont="1" applyFill="1" applyBorder="1" applyAlignment="1">
      <alignment horizontal="center" vertical="center"/>
    </xf>
    <xf numFmtId="0" fontId="11" fillId="32" borderId="115" xfId="0" applyFont="1" applyFill="1" applyBorder="1" applyAlignment="1">
      <alignment/>
    </xf>
    <xf numFmtId="1" fontId="6" fillId="32" borderId="114" xfId="0" applyNumberFormat="1" applyFont="1" applyFill="1" applyBorder="1" applyAlignment="1">
      <alignment horizontal="center" vertical="center"/>
    </xf>
    <xf numFmtId="0" fontId="6" fillId="32" borderId="116" xfId="0" applyFont="1" applyFill="1" applyBorder="1" applyAlignment="1">
      <alignment horizontal="center" vertical="center"/>
    </xf>
    <xf numFmtId="0" fontId="10" fillId="32" borderId="46" xfId="0" applyFont="1" applyFill="1" applyBorder="1" applyAlignment="1">
      <alignment horizontal="right" vertical="center"/>
    </xf>
    <xf numFmtId="0" fontId="10" fillId="32" borderId="48" xfId="0" applyFont="1" applyFill="1" applyBorder="1" applyAlignment="1">
      <alignment horizontal="center" vertical="center"/>
    </xf>
    <xf numFmtId="0" fontId="10" fillId="32" borderId="4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6" fillId="32" borderId="52" xfId="0" applyFont="1" applyFill="1" applyBorder="1" applyAlignment="1">
      <alignment horizontal="left" vertical="center"/>
    </xf>
    <xf numFmtId="0" fontId="10" fillId="32" borderId="5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1" fontId="6" fillId="32" borderId="62" xfId="0" applyNumberFormat="1" applyFont="1" applyFill="1" applyBorder="1" applyAlignment="1">
      <alignment horizontal="center" vertical="center"/>
    </xf>
    <xf numFmtId="0" fontId="6" fillId="32" borderId="117" xfId="0" applyFont="1" applyFill="1" applyBorder="1" applyAlignment="1">
      <alignment horizontal="center" vertical="center"/>
    </xf>
    <xf numFmtId="0" fontId="6" fillId="32" borderId="51" xfId="0" applyFont="1" applyFill="1" applyBorder="1" applyAlignment="1">
      <alignment horizontal="center" vertical="center"/>
    </xf>
    <xf numFmtId="0" fontId="6" fillId="32" borderId="53" xfId="0" applyFont="1" applyFill="1" applyBorder="1" applyAlignment="1">
      <alignment horizontal="center" vertical="center"/>
    </xf>
    <xf numFmtId="0" fontId="6" fillId="32" borderId="56" xfId="0" applyFont="1" applyFill="1" applyBorder="1" applyAlignment="1">
      <alignment horizontal="center" vertical="center"/>
    </xf>
    <xf numFmtId="0" fontId="6" fillId="32" borderId="55" xfId="0" applyFont="1" applyFill="1" applyBorder="1" applyAlignment="1">
      <alignment horizontal="center" vertical="center"/>
    </xf>
    <xf numFmtId="0" fontId="6" fillId="32" borderId="62" xfId="0" applyFont="1" applyFill="1" applyBorder="1" applyAlignment="1">
      <alignment horizontal="center" vertical="center"/>
    </xf>
    <xf numFmtId="0" fontId="10" fillId="32" borderId="68" xfId="0" applyFont="1" applyFill="1" applyBorder="1" applyAlignment="1">
      <alignment vertical="center"/>
    </xf>
    <xf numFmtId="0" fontId="10" fillId="32" borderId="118" xfId="0" applyFont="1" applyFill="1" applyBorder="1" applyAlignment="1">
      <alignment vertical="center"/>
    </xf>
    <xf numFmtId="0" fontId="6" fillId="32" borderId="119" xfId="0" applyFont="1" applyFill="1" applyBorder="1" applyAlignment="1">
      <alignment vertical="center"/>
    </xf>
    <xf numFmtId="0" fontId="6" fillId="32" borderId="38" xfId="0" applyFont="1" applyFill="1" applyBorder="1" applyAlignment="1">
      <alignment horizontal="right" vertical="center"/>
    </xf>
    <xf numFmtId="0" fontId="6" fillId="32" borderId="120" xfId="0" applyFont="1" applyFill="1" applyBorder="1" applyAlignment="1">
      <alignment horizontal="right" vertical="center"/>
    </xf>
    <xf numFmtId="0" fontId="10" fillId="32" borderId="120" xfId="0" applyFont="1" applyFill="1" applyBorder="1" applyAlignment="1">
      <alignment vertical="center"/>
    </xf>
    <xf numFmtId="1" fontId="10" fillId="32" borderId="120" xfId="0" applyNumberFormat="1" applyFont="1" applyFill="1" applyBorder="1" applyAlignment="1">
      <alignment horizontal="left" vertical="center"/>
    </xf>
    <xf numFmtId="0" fontId="11" fillId="32" borderId="0" xfId="0" applyFont="1" applyFill="1" applyBorder="1" applyAlignment="1">
      <alignment/>
    </xf>
    <xf numFmtId="0" fontId="10" fillId="32" borderId="120" xfId="0" applyFont="1" applyFill="1" applyBorder="1" applyAlignment="1">
      <alignment horizontal="left" vertical="center"/>
    </xf>
    <xf numFmtId="1" fontId="6" fillId="32" borderId="120" xfId="0" applyNumberFormat="1" applyFont="1" applyFill="1" applyBorder="1" applyAlignment="1">
      <alignment horizontal="left" vertical="center"/>
    </xf>
    <xf numFmtId="0" fontId="6" fillId="32" borderId="120" xfId="0" applyFont="1" applyFill="1" applyBorder="1" applyAlignment="1">
      <alignment vertical="center"/>
    </xf>
    <xf numFmtId="0" fontId="32" fillId="32" borderId="21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32" borderId="121" xfId="0" applyFont="1" applyFill="1" applyBorder="1" applyAlignment="1">
      <alignment/>
    </xf>
    <xf numFmtId="0" fontId="6" fillId="32" borderId="122" xfId="0" applyFont="1" applyFill="1" applyBorder="1" applyAlignment="1">
      <alignment/>
    </xf>
    <xf numFmtId="0" fontId="6" fillId="32" borderId="62" xfId="0" applyNumberFormat="1" applyFont="1" applyFill="1" applyBorder="1" applyAlignment="1">
      <alignment vertical="center"/>
    </xf>
    <xf numFmtId="0" fontId="6" fillId="32" borderId="60" xfId="0" applyNumberFormat="1" applyFont="1" applyFill="1" applyBorder="1" applyAlignment="1">
      <alignment vertical="center"/>
    </xf>
    <xf numFmtId="0" fontId="6" fillId="32" borderId="62" xfId="0" applyFont="1" applyFill="1" applyBorder="1" applyAlignment="1">
      <alignment vertical="center"/>
    </xf>
    <xf numFmtId="0" fontId="6" fillId="32" borderId="60" xfId="0" applyFont="1" applyFill="1" applyBorder="1" applyAlignment="1">
      <alignment vertical="center"/>
    </xf>
    <xf numFmtId="0" fontId="5" fillId="0" borderId="123" xfId="0" applyFont="1" applyFill="1" applyBorder="1" applyAlignment="1">
      <alignment vertical="center" wrapText="1"/>
    </xf>
    <xf numFmtId="0" fontId="5" fillId="0" borderId="124" xfId="0" applyFont="1" applyFill="1" applyBorder="1" applyAlignment="1">
      <alignment vertical="center" wrapText="1"/>
    </xf>
    <xf numFmtId="0" fontId="6" fillId="32" borderId="74" xfId="0" applyFont="1" applyFill="1" applyBorder="1" applyAlignment="1">
      <alignment vertical="center"/>
    </xf>
    <xf numFmtId="0" fontId="6" fillId="32" borderId="125" xfId="0" applyFont="1" applyFill="1" applyBorder="1" applyAlignment="1">
      <alignment vertical="center"/>
    </xf>
    <xf numFmtId="0" fontId="6" fillId="32" borderId="126" xfId="0" applyFont="1" applyFill="1" applyBorder="1" applyAlignment="1">
      <alignment horizontal="center" vertical="center"/>
    </xf>
    <xf numFmtId="0" fontId="6" fillId="32" borderId="60" xfId="0" applyFont="1" applyFill="1" applyBorder="1" applyAlignment="1">
      <alignment/>
    </xf>
    <xf numFmtId="0" fontId="6" fillId="32" borderId="66" xfId="0" applyFont="1" applyFill="1" applyBorder="1" applyAlignment="1">
      <alignment/>
    </xf>
    <xf numFmtId="0" fontId="6" fillId="32" borderId="127" xfId="0" applyFont="1" applyFill="1" applyBorder="1" applyAlignment="1">
      <alignment horizontal="left"/>
    </xf>
    <xf numFmtId="0" fontId="11" fillId="32" borderId="127" xfId="0" applyFont="1" applyFill="1" applyBorder="1" applyAlignment="1">
      <alignment/>
    </xf>
    <xf numFmtId="0" fontId="6" fillId="32" borderId="127" xfId="0" applyFont="1" applyFill="1" applyBorder="1" applyAlignment="1">
      <alignment horizontal="center"/>
    </xf>
    <xf numFmtId="0" fontId="6" fillId="32" borderId="127" xfId="0" applyFont="1" applyFill="1" applyBorder="1" applyAlignment="1">
      <alignment horizontal="center" vertical="center"/>
    </xf>
    <xf numFmtId="0" fontId="6" fillId="32" borderId="66" xfId="0" applyFont="1" applyFill="1" applyBorder="1" applyAlignment="1">
      <alignment horizontal="center"/>
    </xf>
    <xf numFmtId="0" fontId="6" fillId="32" borderId="67" xfId="0" applyFont="1" applyFill="1" applyBorder="1" applyAlignment="1">
      <alignment horizontal="center"/>
    </xf>
    <xf numFmtId="0" fontId="6" fillId="32" borderId="128" xfId="0" applyFont="1" applyFill="1" applyBorder="1" applyAlignment="1">
      <alignment horizontal="center"/>
    </xf>
    <xf numFmtId="0" fontId="6" fillId="32" borderId="129" xfId="0" applyFont="1" applyFill="1" applyBorder="1" applyAlignment="1">
      <alignment horizontal="center"/>
    </xf>
    <xf numFmtId="0" fontId="5" fillId="0" borderId="130" xfId="0" applyFont="1" applyFill="1" applyBorder="1" applyAlignment="1">
      <alignment horizontal="left" vertical="center" wrapText="1"/>
    </xf>
    <xf numFmtId="0" fontId="5" fillId="0" borderId="124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4" fillId="32" borderId="44" xfId="0" applyFont="1" applyFill="1" applyBorder="1" applyAlignment="1">
      <alignment vertical="center"/>
    </xf>
    <xf numFmtId="0" fontId="4" fillId="32" borderId="131" xfId="0" applyFont="1" applyFill="1" applyBorder="1" applyAlignment="1">
      <alignment vertical="center"/>
    </xf>
    <xf numFmtId="0" fontId="38" fillId="32" borderId="115" xfId="0" applyFont="1" applyFill="1" applyBorder="1" applyAlignment="1">
      <alignment horizontal="center" vertical="center"/>
    </xf>
    <xf numFmtId="0" fontId="5" fillId="32" borderId="115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32" xfId="0" applyFont="1" applyFill="1" applyBorder="1" applyAlignment="1">
      <alignment vertical="center"/>
    </xf>
    <xf numFmtId="0" fontId="2" fillId="0" borderId="86" xfId="0" applyFont="1" applyFill="1" applyBorder="1" applyAlignment="1">
      <alignment vertical="center" wrapText="1"/>
    </xf>
    <xf numFmtId="0" fontId="6" fillId="35" borderId="133" xfId="0" applyFont="1" applyFill="1" applyBorder="1" applyAlignment="1">
      <alignment horizontal="center" vertical="center"/>
    </xf>
    <xf numFmtId="0" fontId="6" fillId="35" borderId="134" xfId="0" applyFont="1" applyFill="1" applyBorder="1" applyAlignment="1">
      <alignment horizontal="center" vertical="center"/>
    </xf>
    <xf numFmtId="0" fontId="6" fillId="36" borderId="134" xfId="0" applyFont="1" applyFill="1" applyBorder="1" applyAlignment="1">
      <alignment horizontal="center" vertical="center"/>
    </xf>
    <xf numFmtId="0" fontId="6" fillId="36" borderId="135" xfId="0" applyFont="1" applyFill="1" applyBorder="1" applyAlignment="1">
      <alignment horizontal="center" vertical="center"/>
    </xf>
    <xf numFmtId="0" fontId="6" fillId="36" borderId="113" xfId="0" applyFont="1" applyFill="1" applyBorder="1" applyAlignment="1">
      <alignment horizontal="center" vertical="center"/>
    </xf>
    <xf numFmtId="0" fontId="39" fillId="32" borderId="46" xfId="0" applyFont="1" applyFill="1" applyBorder="1" applyAlignment="1">
      <alignment horizontal="right" vertical="center" wrapText="1"/>
    </xf>
    <xf numFmtId="0" fontId="38" fillId="32" borderId="108" xfId="0" applyFont="1" applyFill="1" applyBorder="1" applyAlignment="1">
      <alignment horizontal="center" vertical="center"/>
    </xf>
    <xf numFmtId="0" fontId="6" fillId="34" borderId="136" xfId="0" applyFont="1" applyFill="1" applyBorder="1" applyAlignment="1">
      <alignment horizontal="center" vertical="center"/>
    </xf>
    <xf numFmtId="0" fontId="6" fillId="32" borderId="69" xfId="0" applyFont="1" applyFill="1" applyBorder="1" applyAlignment="1">
      <alignment horizontal="center" vertical="center"/>
    </xf>
    <xf numFmtId="0" fontId="6" fillId="4" borderId="136" xfId="0" applyFont="1" applyFill="1" applyBorder="1" applyAlignment="1">
      <alignment horizontal="center" vertical="center"/>
    </xf>
    <xf numFmtId="0" fontId="6" fillId="4" borderId="129" xfId="0" applyFont="1" applyFill="1" applyBorder="1" applyAlignment="1">
      <alignment horizontal="center" vertical="center"/>
    </xf>
    <xf numFmtId="0" fontId="6" fillId="34" borderId="135" xfId="0" applyFont="1" applyFill="1" applyBorder="1" applyAlignment="1">
      <alignment horizontal="center" vertical="center"/>
    </xf>
    <xf numFmtId="0" fontId="6" fillId="32" borderId="137" xfId="0" applyFont="1" applyFill="1" applyBorder="1" applyAlignment="1">
      <alignment horizontal="center" vertical="center"/>
    </xf>
    <xf numFmtId="0" fontId="10" fillId="32" borderId="137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/>
    </xf>
    <xf numFmtId="0" fontId="2" fillId="0" borderId="123" xfId="0" applyFont="1" applyFill="1" applyBorder="1" applyAlignment="1">
      <alignment wrapText="1"/>
    </xf>
    <xf numFmtId="0" fontId="5" fillId="0" borderId="123" xfId="0" applyFont="1" applyFill="1" applyBorder="1" applyAlignment="1">
      <alignment horizontal="left" vertical="center" wrapText="1"/>
    </xf>
    <xf numFmtId="0" fontId="35" fillId="0" borderId="123" xfId="0" applyFont="1" applyFill="1" applyBorder="1" applyAlignment="1">
      <alignment horizontal="left" vertical="center" wrapText="1"/>
    </xf>
    <xf numFmtId="0" fontId="36" fillId="0" borderId="123" xfId="0" applyFont="1" applyFill="1" applyBorder="1" applyAlignment="1">
      <alignment horizontal="left" vertical="center" wrapText="1"/>
    </xf>
    <xf numFmtId="0" fontId="36" fillId="0" borderId="138" xfId="0" applyFont="1" applyFill="1" applyBorder="1" applyAlignment="1">
      <alignment horizontal="left" vertical="center" wrapText="1"/>
    </xf>
    <xf numFmtId="0" fontId="43" fillId="33" borderId="63" xfId="0" applyFont="1" applyFill="1" applyBorder="1" applyAlignment="1">
      <alignment horizontal="center" vertical="center"/>
    </xf>
    <xf numFmtId="0" fontId="43" fillId="34" borderId="59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center" vertical="center" wrapText="1"/>
    </xf>
    <xf numFmtId="0" fontId="40" fillId="0" borderId="110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/>
    </xf>
    <xf numFmtId="0" fontId="6" fillId="0" borderId="140" xfId="0" applyFont="1" applyFill="1" applyBorder="1" applyAlignment="1">
      <alignment horizontal="center"/>
    </xf>
    <xf numFmtId="0" fontId="5" fillId="0" borderId="133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center"/>
    </xf>
    <xf numFmtId="0" fontId="6" fillId="0" borderId="142" xfId="0" applyFont="1" applyFill="1" applyBorder="1" applyAlignment="1">
      <alignment horizontal="center"/>
    </xf>
    <xf numFmtId="0" fontId="6" fillId="0" borderId="143" xfId="0" applyFont="1" applyFill="1" applyBorder="1" applyAlignment="1">
      <alignment horizontal="center"/>
    </xf>
    <xf numFmtId="0" fontId="42" fillId="32" borderId="57" xfId="0" applyFont="1" applyFill="1" applyBorder="1" applyAlignment="1">
      <alignment vertical="center" wrapText="1"/>
    </xf>
    <xf numFmtId="0" fontId="11" fillId="32" borderId="58" xfId="0" applyFont="1" applyFill="1" applyBorder="1" applyAlignment="1">
      <alignment vertical="center" wrapText="1"/>
    </xf>
    <xf numFmtId="0" fontId="11" fillId="0" borderId="58" xfId="0" applyFont="1" applyFill="1" applyBorder="1" applyAlignment="1">
      <alignment vertical="center" wrapText="1"/>
    </xf>
    <xf numFmtId="0" fontId="5" fillId="0" borderId="130" xfId="0" applyFont="1" applyFill="1" applyBorder="1" applyAlignment="1">
      <alignment horizontal="left" vertical="center" wrapText="1"/>
    </xf>
    <xf numFmtId="0" fontId="5" fillId="0" borderId="124" xfId="0" applyFont="1" applyFill="1" applyBorder="1" applyAlignment="1">
      <alignment horizontal="left" vertical="center" wrapText="1"/>
    </xf>
    <xf numFmtId="0" fontId="6" fillId="32" borderId="144" xfId="0" applyFont="1" applyFill="1" applyBorder="1" applyAlignment="1">
      <alignment vertical="center" wrapText="1"/>
    </xf>
    <xf numFmtId="0" fontId="6" fillId="32" borderId="62" xfId="0" applyFont="1" applyFill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6" fillId="32" borderId="145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center" vertical="center"/>
    </xf>
    <xf numFmtId="0" fontId="30" fillId="32" borderId="0" xfId="0" applyFont="1" applyFill="1" applyBorder="1" applyAlignment="1">
      <alignment horizontal="center" vertical="center" wrapText="1"/>
    </xf>
    <xf numFmtId="0" fontId="31" fillId="32" borderId="0" xfId="0" applyFont="1" applyFill="1" applyBorder="1" applyAlignment="1">
      <alignment horizontal="center" vertical="center" wrapText="1"/>
    </xf>
    <xf numFmtId="0" fontId="10" fillId="32" borderId="45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5" fillId="0" borderId="147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 wrapText="1"/>
    </xf>
    <xf numFmtId="0" fontId="10" fillId="32" borderId="45" xfId="0" applyFont="1" applyFill="1" applyBorder="1" applyAlignment="1">
      <alignment horizontal="center" vertical="center" wrapText="1"/>
    </xf>
    <xf numFmtId="0" fontId="34" fillId="32" borderId="45" xfId="0" applyFont="1" applyFill="1" applyBorder="1" applyAlignment="1">
      <alignment horizontal="center" vertical="center" wrapText="1"/>
    </xf>
    <xf numFmtId="0" fontId="30" fillId="32" borderId="45" xfId="0" applyFont="1" applyFill="1" applyBorder="1" applyAlignment="1">
      <alignment horizontal="center" vertical="center" wrapText="1"/>
    </xf>
    <xf numFmtId="0" fontId="31" fillId="32" borderId="45" xfId="0" applyFont="1" applyFill="1" applyBorder="1" applyAlignment="1">
      <alignment horizontal="center" vertical="center" wrapText="1"/>
    </xf>
    <xf numFmtId="0" fontId="6" fillId="0" borderId="148" xfId="0" applyFont="1" applyFill="1" applyBorder="1" applyAlignment="1">
      <alignment horizontal="center" vertical="center" wrapText="1"/>
    </xf>
    <xf numFmtId="0" fontId="11" fillId="0" borderId="149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150" xfId="0" applyFont="1" applyFill="1" applyBorder="1" applyAlignment="1">
      <alignment horizontal="center"/>
    </xf>
    <xf numFmtId="0" fontId="11" fillId="0" borderId="151" xfId="0" applyFont="1" applyFill="1" applyBorder="1" applyAlignment="1">
      <alignment horizontal="center"/>
    </xf>
    <xf numFmtId="0" fontId="6" fillId="0" borderId="148" xfId="0" applyFont="1" applyFill="1" applyBorder="1" applyAlignment="1">
      <alignment horizontal="center" vertical="center"/>
    </xf>
    <xf numFmtId="0" fontId="11" fillId="0" borderId="15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20" xfId="0" applyFont="1" applyFill="1" applyBorder="1" applyAlignment="1">
      <alignment horizontal="center"/>
    </xf>
    <xf numFmtId="0" fontId="6" fillId="0" borderId="153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13" fillId="32" borderId="0" xfId="53" applyFont="1" applyFill="1" applyBorder="1" applyAlignment="1">
      <alignment horizontal="left"/>
      <protection/>
    </xf>
    <xf numFmtId="0" fontId="18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8" fillId="0" borderId="154" xfId="0" applyFont="1" applyFill="1" applyBorder="1" applyAlignment="1">
      <alignment horizontal="center" vertical="center"/>
    </xf>
    <xf numFmtId="0" fontId="14" fillId="0" borderId="0" xfId="53" applyFont="1" applyFill="1" applyBorder="1" applyAlignment="1">
      <alignment horizontal="center"/>
      <protection/>
    </xf>
    <xf numFmtId="0" fontId="9" fillId="32" borderId="0" xfId="53" applyFont="1" applyFill="1" applyBorder="1" applyAlignment="1">
      <alignment horizontal="center" vertical="center"/>
      <protection/>
    </xf>
    <xf numFmtId="0" fontId="16" fillId="32" borderId="0" xfId="53" applyFont="1" applyFill="1" applyBorder="1" applyAlignment="1">
      <alignment horizontal="left"/>
      <protection/>
    </xf>
    <xf numFmtId="0" fontId="15" fillId="0" borderId="0" xfId="0" applyFont="1" applyAlignment="1">
      <alignment horizontal="left"/>
    </xf>
    <xf numFmtId="0" fontId="9" fillId="32" borderId="0" xfId="53" applyFont="1" applyFill="1" applyBorder="1" applyAlignment="1">
      <alignment horizontal="left"/>
      <protection/>
    </xf>
    <xf numFmtId="0" fontId="6" fillId="32" borderId="155" xfId="0" applyFont="1" applyFill="1" applyBorder="1" applyAlignment="1">
      <alignment horizontal="center" textRotation="90"/>
    </xf>
    <xf numFmtId="0" fontId="6" fillId="32" borderId="156" xfId="0" applyFont="1" applyFill="1" applyBorder="1" applyAlignment="1">
      <alignment horizontal="center" textRotation="90"/>
    </xf>
    <xf numFmtId="0" fontId="6" fillId="32" borderId="75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16" fillId="32" borderId="0" xfId="53" applyFont="1" applyFill="1" applyBorder="1" applyAlignment="1">
      <alignment/>
      <protection/>
    </xf>
    <xf numFmtId="0" fontId="15" fillId="0" borderId="0" xfId="0" applyFont="1" applyAlignment="1">
      <alignment/>
    </xf>
    <xf numFmtId="0" fontId="14" fillId="32" borderId="0" xfId="53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9" fillId="0" borderId="0" xfId="53" applyFont="1" applyFill="1" applyBorder="1" applyAlignment="1">
      <alignment horizontal="left"/>
      <protection/>
    </xf>
    <xf numFmtId="49" fontId="9" fillId="32" borderId="34" xfId="53" applyNumberFormat="1" applyFont="1" applyFill="1" applyBorder="1" applyAlignment="1">
      <alignment horizontal="center"/>
      <protection/>
    </xf>
    <xf numFmtId="0" fontId="1" fillId="32" borderId="34" xfId="53" applyFont="1" applyFill="1" applyBorder="1" applyAlignment="1">
      <alignment horizontal="center" vertical="center"/>
      <protection/>
    </xf>
    <xf numFmtId="0" fontId="6" fillId="32" borderId="157" xfId="0" applyFont="1" applyFill="1" applyBorder="1" applyAlignment="1">
      <alignment horizontal="center" vertical="center"/>
    </xf>
    <xf numFmtId="0" fontId="6" fillId="32" borderId="158" xfId="0" applyFont="1" applyFill="1" applyBorder="1" applyAlignment="1">
      <alignment horizontal="center" vertical="center"/>
    </xf>
    <xf numFmtId="0" fontId="6" fillId="32" borderId="159" xfId="0" applyFont="1" applyFill="1" applyBorder="1" applyAlignment="1">
      <alignment horizontal="center" vertical="center"/>
    </xf>
    <xf numFmtId="0" fontId="6" fillId="32" borderId="160" xfId="0" applyFont="1" applyFill="1" applyBorder="1" applyAlignment="1">
      <alignment horizontal="center" vertical="center" wrapText="1"/>
    </xf>
    <xf numFmtId="0" fontId="6" fillId="32" borderId="75" xfId="0" applyFont="1" applyFill="1" applyBorder="1" applyAlignment="1">
      <alignment horizontal="center" vertical="center" wrapText="1"/>
    </xf>
    <xf numFmtId="0" fontId="6" fillId="32" borderId="161" xfId="0" applyFont="1" applyFill="1" applyBorder="1" applyAlignment="1">
      <alignment horizontal="center" vertical="center" wrapText="1"/>
    </xf>
    <xf numFmtId="0" fontId="6" fillId="32" borderId="162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textRotation="90"/>
    </xf>
    <xf numFmtId="0" fontId="6" fillId="32" borderId="24" xfId="0" applyFont="1" applyFill="1" applyBorder="1" applyAlignment="1">
      <alignment horizontal="center" textRotation="90"/>
    </xf>
    <xf numFmtId="0" fontId="6" fillId="32" borderId="153" xfId="0" applyFont="1" applyFill="1" applyBorder="1" applyAlignment="1">
      <alignment horizontal="center" textRotation="90"/>
    </xf>
    <xf numFmtId="0" fontId="6" fillId="32" borderId="18" xfId="0" applyFont="1" applyFill="1" applyBorder="1" applyAlignment="1">
      <alignment horizontal="center" textRotation="90"/>
    </xf>
    <xf numFmtId="0" fontId="6" fillId="0" borderId="22" xfId="0" applyFont="1" applyFill="1" applyBorder="1" applyAlignment="1">
      <alignment horizontal="center" textRotation="90"/>
    </xf>
    <xf numFmtId="0" fontId="6" fillId="0" borderId="23" xfId="0" applyFont="1" applyFill="1" applyBorder="1" applyAlignment="1">
      <alignment horizontal="center" textRotation="90"/>
    </xf>
    <xf numFmtId="0" fontId="6" fillId="0" borderId="162" xfId="0" applyFont="1" applyFill="1" applyBorder="1" applyAlignment="1">
      <alignment horizontal="center" textRotation="90"/>
    </xf>
    <xf numFmtId="0" fontId="6" fillId="0" borderId="20" xfId="0" applyFont="1" applyFill="1" applyBorder="1" applyAlignment="1">
      <alignment horizontal="center" textRotation="90"/>
    </xf>
    <xf numFmtId="0" fontId="6" fillId="32" borderId="163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6" fillId="0" borderId="28" xfId="0" applyFont="1" applyFill="1" applyBorder="1" applyAlignment="1">
      <alignment horizontal="center" textRotation="90"/>
    </xf>
    <xf numFmtId="0" fontId="6" fillId="0" borderId="25" xfId="0" applyFont="1" applyFill="1" applyBorder="1" applyAlignment="1">
      <alignment horizontal="center" textRotation="90"/>
    </xf>
    <xf numFmtId="0" fontId="6" fillId="0" borderId="25" xfId="0" applyFont="1" applyFill="1" applyBorder="1" applyAlignment="1">
      <alignment horizontal="center" textRotation="90" wrapText="1"/>
    </xf>
    <xf numFmtId="0" fontId="6" fillId="0" borderId="105" xfId="0" applyFont="1" applyFill="1" applyBorder="1" applyAlignment="1">
      <alignment horizontal="center" textRotation="90" wrapText="1"/>
    </xf>
    <xf numFmtId="0" fontId="1" fillId="0" borderId="16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1" fillId="0" borderId="59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41" fillId="0" borderId="61" xfId="0" applyFont="1" applyBorder="1" applyAlignment="1">
      <alignment horizontal="center"/>
    </xf>
    <xf numFmtId="0" fontId="1" fillId="0" borderId="165" xfId="0" applyFont="1" applyBorder="1" applyAlignment="1">
      <alignment horizontal="center"/>
    </xf>
    <xf numFmtId="0" fontId="1" fillId="0" borderId="166" xfId="0" applyFont="1" applyBorder="1" applyAlignment="1">
      <alignment horizontal="center"/>
    </xf>
    <xf numFmtId="0" fontId="41" fillId="0" borderId="167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68" xfId="0" applyFont="1" applyBorder="1" applyAlignment="1">
      <alignment horizontal="center"/>
    </xf>
    <xf numFmtId="0" fontId="41" fillId="0" borderId="166" xfId="0" applyFont="1" applyBorder="1" applyAlignment="1">
      <alignment horizontal="center"/>
    </xf>
    <xf numFmtId="0" fontId="41" fillId="0" borderId="169" xfId="0" applyFont="1" applyBorder="1" applyAlignment="1">
      <alignment horizontal="center"/>
    </xf>
    <xf numFmtId="0" fontId="10" fillId="0" borderId="136" xfId="0" applyFont="1" applyBorder="1" applyAlignment="1">
      <alignment horizontal="center" vertical="center" wrapText="1"/>
    </xf>
    <xf numFmtId="0" fontId="10" fillId="0" borderId="170" xfId="0" applyFont="1" applyBorder="1" applyAlignment="1">
      <alignment horizontal="center" vertical="center" wrapText="1"/>
    </xf>
    <xf numFmtId="0" fontId="10" fillId="0" borderId="171" xfId="0" applyFont="1" applyBorder="1" applyAlignment="1">
      <alignment horizontal="center" vertical="center" wrapText="1"/>
    </xf>
    <xf numFmtId="0" fontId="10" fillId="0" borderId="172" xfId="0" applyFont="1" applyBorder="1" applyAlignment="1">
      <alignment horizontal="center" vertical="center" wrapText="1"/>
    </xf>
    <xf numFmtId="0" fontId="10" fillId="0" borderId="17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/>
    </xf>
    <xf numFmtId="0" fontId="10" fillId="0" borderId="120" xfId="0" applyFont="1" applyBorder="1" applyAlignment="1">
      <alignment horizontal="center"/>
    </xf>
    <xf numFmtId="0" fontId="10" fillId="0" borderId="174" xfId="0" applyFont="1" applyBorder="1" applyAlignment="1">
      <alignment horizontal="center"/>
    </xf>
    <xf numFmtId="0" fontId="10" fillId="0" borderId="175" xfId="0" applyFont="1" applyBorder="1" applyAlignment="1">
      <alignment horizontal="center" vertical="center" wrapText="1"/>
    </xf>
    <xf numFmtId="0" fontId="10" fillId="0" borderId="152" xfId="0" applyFont="1" applyBorder="1" applyAlignment="1">
      <alignment horizontal="center" vertical="center" wrapText="1"/>
    </xf>
    <xf numFmtId="0" fontId="4" fillId="0" borderId="176" xfId="0" applyFont="1" applyBorder="1" applyAlignment="1">
      <alignment horizontal="center" vertical="center" wrapText="1"/>
    </xf>
    <xf numFmtId="0" fontId="4" fillId="0" borderId="152" xfId="0" applyFont="1" applyBorder="1" applyAlignment="1">
      <alignment horizontal="center" vertical="center" wrapText="1"/>
    </xf>
    <xf numFmtId="0" fontId="4" fillId="0" borderId="177" xfId="0" applyFont="1" applyBorder="1" applyAlignment="1">
      <alignment horizontal="center" vertical="center" wrapText="1"/>
    </xf>
    <xf numFmtId="0" fontId="4" fillId="0" borderId="178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17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5" fillId="0" borderId="148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1" fillId="0" borderId="50" xfId="0" applyFont="1" applyBorder="1" applyAlignment="1">
      <alignment horizontal="left" wrapText="1"/>
    </xf>
    <xf numFmtId="0" fontId="1" fillId="0" borderId="50" xfId="0" applyFont="1" applyBorder="1" applyAlignment="1">
      <alignment horizontal="center" wrapText="1"/>
    </xf>
    <xf numFmtId="0" fontId="1" fillId="0" borderId="137" xfId="0" applyFont="1" applyBorder="1" applyAlignment="1">
      <alignment horizontal="center" wrapText="1"/>
    </xf>
    <xf numFmtId="0" fontId="1" fillId="0" borderId="18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81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/>
    </xf>
    <xf numFmtId="0" fontId="5" fillId="0" borderId="182" xfId="0" applyFont="1" applyFill="1" applyBorder="1" applyAlignment="1">
      <alignment horizontal="center" vertical="center" wrapText="1"/>
    </xf>
    <xf numFmtId="0" fontId="5" fillId="0" borderId="160" xfId="0" applyFont="1" applyFill="1" applyBorder="1" applyAlignment="1">
      <alignment horizontal="center" vertical="center" wrapText="1"/>
    </xf>
    <xf numFmtId="0" fontId="5" fillId="0" borderId="160" xfId="0" applyFont="1" applyBorder="1" applyAlignment="1">
      <alignment horizontal="center" vertical="center" wrapText="1"/>
    </xf>
    <xf numFmtId="0" fontId="6" fillId="0" borderId="16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3" fillId="0" borderId="162" xfId="0" applyFont="1" applyBorder="1" applyAlignment="1">
      <alignment horizontal="center" vertical="center" wrapText="1"/>
    </xf>
    <xf numFmtId="0" fontId="3" fillId="0" borderId="16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83" xfId="0" applyFont="1" applyBorder="1" applyAlignment="1">
      <alignment horizontal="center"/>
    </xf>
    <xf numFmtId="0" fontId="1" fillId="0" borderId="184" xfId="0" applyFont="1" applyBorder="1" applyAlignment="1">
      <alignment horizontal="center"/>
    </xf>
    <xf numFmtId="0" fontId="40" fillId="0" borderId="185" xfId="0" applyFont="1" applyBorder="1" applyAlignment="1">
      <alignment horizontal="center"/>
    </xf>
    <xf numFmtId="0" fontId="40" fillId="0" borderId="184" xfId="0" applyFont="1" applyBorder="1" applyAlignment="1">
      <alignment horizontal="center"/>
    </xf>
    <xf numFmtId="0" fontId="40" fillId="0" borderId="186" xfId="0" applyFont="1" applyBorder="1" applyAlignment="1">
      <alignment horizontal="center"/>
    </xf>
    <xf numFmtId="0" fontId="40" fillId="0" borderId="183" xfId="0" applyFont="1" applyBorder="1" applyAlignment="1">
      <alignment horizontal="center" vertical="center"/>
    </xf>
    <xf numFmtId="0" fontId="40" fillId="0" borderId="184" xfId="0" applyFont="1" applyBorder="1" applyAlignment="1">
      <alignment horizontal="center" vertical="center"/>
    </xf>
    <xf numFmtId="0" fontId="40" fillId="0" borderId="187" xfId="0" applyFont="1" applyBorder="1" applyAlignment="1">
      <alignment horizontal="center" vertical="center"/>
    </xf>
    <xf numFmtId="0" fontId="3" fillId="0" borderId="18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" fillId="0" borderId="132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0" fontId="1" fillId="0" borderId="189" xfId="0" applyFont="1" applyBorder="1" applyAlignment="1">
      <alignment horizontal="center" vertical="center" wrapText="1"/>
    </xf>
    <xf numFmtId="0" fontId="1" fillId="0" borderId="19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1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92" xfId="0" applyFont="1" applyBorder="1" applyAlignment="1">
      <alignment horizontal="center" vertical="center" wrapText="1"/>
    </xf>
    <xf numFmtId="0" fontId="1" fillId="0" borderId="160" xfId="0" applyFont="1" applyBorder="1" applyAlignment="1">
      <alignment horizontal="center" vertical="center" wrapText="1"/>
    </xf>
    <xf numFmtId="0" fontId="1" fillId="0" borderId="1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7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161" xfId="0" applyFont="1" applyBorder="1" applyAlignment="1">
      <alignment horizontal="center" vertical="center" shrinkToFit="1"/>
    </xf>
    <xf numFmtId="0" fontId="1" fillId="0" borderId="193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textRotation="90"/>
    </xf>
    <xf numFmtId="0" fontId="6" fillId="0" borderId="16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2</xdr:row>
      <xdr:rowOff>133350</xdr:rowOff>
    </xdr:from>
    <xdr:to>
      <xdr:col>1</xdr:col>
      <xdr:colOff>3009900</xdr:colOff>
      <xdr:row>15</xdr:row>
      <xdr:rowOff>28575</xdr:rowOff>
    </xdr:to>
    <xdr:pic>
      <xdr:nvPicPr>
        <xdr:cNvPr id="1" name="Рисунок 1" descr="печать_2016_25февр_06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33400"/>
          <a:ext cx="28575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34</xdr:row>
      <xdr:rowOff>190500</xdr:rowOff>
    </xdr:from>
    <xdr:to>
      <xdr:col>53</xdr:col>
      <xdr:colOff>66675</xdr:colOff>
      <xdr:row>61</xdr:row>
      <xdr:rowOff>66675</xdr:rowOff>
    </xdr:to>
    <xdr:pic>
      <xdr:nvPicPr>
        <xdr:cNvPr id="1" name="Рисунок 2" descr="Подпись_Баженов_ИСМиПИ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353425"/>
          <a:ext cx="9667875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34"/>
  <sheetViews>
    <sheetView showZeros="0" tabSelected="1" zoomScalePageLayoutView="0" workbookViewId="0" topLeftCell="A4">
      <selection activeCell="G80" sqref="G80"/>
    </sheetView>
  </sheetViews>
  <sheetFormatPr defaultColWidth="9.140625" defaultRowHeight="12.75"/>
  <cols>
    <col min="1" max="1" width="8.28125" style="61" customWidth="1"/>
    <col min="2" max="2" width="49.28125" style="61" customWidth="1"/>
    <col min="3" max="3" width="4.7109375" style="61" customWidth="1"/>
    <col min="4" max="4" width="3.00390625" style="61" hidden="1" customWidth="1"/>
    <col min="5" max="5" width="3.00390625" style="61" customWidth="1"/>
    <col min="6" max="6" width="3.421875" style="61" customWidth="1"/>
    <col min="7" max="8" width="3.00390625" style="61" customWidth="1"/>
    <col min="9" max="9" width="7.140625" style="61" customWidth="1"/>
    <col min="10" max="10" width="6.140625" style="61" customWidth="1"/>
    <col min="11" max="11" width="4.7109375" style="61" customWidth="1"/>
    <col min="12" max="12" width="10.57421875" style="61" customWidth="1"/>
    <col min="13" max="13" width="5.140625" style="61" customWidth="1"/>
    <col min="14" max="14" width="4.8515625" style="61" bestFit="1" customWidth="1"/>
    <col min="15" max="15" width="4.00390625" style="61" customWidth="1"/>
    <col min="16" max="16" width="4.7109375" style="61" customWidth="1"/>
    <col min="17" max="17" width="6.00390625" style="61" customWidth="1"/>
    <col min="18" max="28" width="4.7109375" style="61" customWidth="1"/>
    <col min="29" max="30" width="4.421875" style="61" customWidth="1"/>
    <col min="31" max="31" width="4.140625" style="61" customWidth="1"/>
    <col min="32" max="32" width="4.57421875" style="61" customWidth="1"/>
    <col min="33" max="33" width="27.57421875" style="1" customWidth="1"/>
    <col min="34" max="38" width="3.7109375" style="1" customWidth="1"/>
    <col min="39" max="16384" width="9.140625" style="1" customWidth="1"/>
  </cols>
  <sheetData>
    <row r="1" spans="1:115" ht="15.75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75"/>
      <c r="AE1" s="75"/>
      <c r="AF1" s="75"/>
      <c r="AG1" s="76"/>
      <c r="AH1" s="2"/>
      <c r="AI1" s="2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</row>
    <row r="2" spans="1:115" ht="15.75">
      <c r="A2" s="428" t="s">
        <v>278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75"/>
      <c r="AE2" s="75"/>
      <c r="AF2" s="75"/>
      <c r="AG2" s="76"/>
      <c r="AH2" s="2"/>
      <c r="AI2" s="2"/>
      <c r="AJ2" s="2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1:115" ht="15.75">
      <c r="A3" s="428" t="s">
        <v>90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32"/>
      <c r="AE3" s="432"/>
      <c r="AF3" s="75"/>
      <c r="AG3" s="76"/>
      <c r="AH3" s="2"/>
      <c r="AI3" s="2"/>
      <c r="AJ3" s="2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</row>
    <row r="4" spans="1:115" ht="15.75">
      <c r="A4" s="77"/>
      <c r="B4" s="78" t="s">
        <v>93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430"/>
      <c r="AC4" s="431"/>
      <c r="AD4" s="431"/>
      <c r="AE4" s="431"/>
      <c r="AF4" s="431"/>
      <c r="AG4" s="431"/>
      <c r="AH4" s="2"/>
      <c r="AI4" s="2"/>
      <c r="AJ4" s="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</row>
    <row r="5" spans="1:115" ht="15.75">
      <c r="A5" s="77"/>
      <c r="B5" s="78" t="s">
        <v>118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80"/>
      <c r="AC5" s="80"/>
      <c r="AD5" s="79"/>
      <c r="AE5" s="79"/>
      <c r="AF5" s="81"/>
      <c r="AG5" s="76"/>
      <c r="AH5" s="2"/>
      <c r="AI5" s="2"/>
      <c r="AJ5" s="2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</row>
    <row r="6" spans="1:115" ht="15.75">
      <c r="A6" s="77"/>
      <c r="B6" s="78" t="s">
        <v>279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437"/>
      <c r="AC6" s="438"/>
      <c r="AD6" s="438"/>
      <c r="AE6" s="438"/>
      <c r="AF6" s="438"/>
      <c r="AG6" s="438"/>
      <c r="AH6" s="2"/>
      <c r="AI6" s="2"/>
      <c r="AJ6" s="2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</row>
    <row r="7" spans="1:115" ht="15">
      <c r="A7" s="83"/>
      <c r="B7" s="78" t="s">
        <v>332</v>
      </c>
      <c r="C7" s="84"/>
      <c r="D7" s="84"/>
      <c r="E7" s="84"/>
      <c r="F7" s="84"/>
      <c r="G7" s="84"/>
      <c r="H7" s="84"/>
      <c r="I7" s="85"/>
      <c r="J7" s="85"/>
      <c r="K7" s="85"/>
      <c r="L7" s="85"/>
      <c r="M7" s="85"/>
      <c r="N7" s="85"/>
      <c r="O7" s="85"/>
      <c r="P7" s="85"/>
      <c r="Q7" s="85"/>
      <c r="R7" s="83"/>
      <c r="S7" s="86"/>
      <c r="T7" s="86"/>
      <c r="U7" s="86"/>
      <c r="V7" s="86"/>
      <c r="W7" s="86"/>
      <c r="X7" s="83"/>
      <c r="Y7" s="83"/>
      <c r="Z7" s="83"/>
      <c r="AA7" s="83"/>
      <c r="AB7" s="83"/>
      <c r="AC7" s="83"/>
      <c r="AD7" s="87"/>
      <c r="AE7" s="87"/>
      <c r="AF7" s="87"/>
      <c r="AG7" s="88"/>
      <c r="AH7" s="5"/>
      <c r="AI7" s="4"/>
      <c r="AJ7" s="4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</row>
    <row r="8" spans="1:115" ht="15.75">
      <c r="A8" s="86"/>
      <c r="B8" s="89"/>
      <c r="C8" s="90"/>
      <c r="D8" s="90"/>
      <c r="E8" s="90"/>
      <c r="F8" s="439" t="s">
        <v>1</v>
      </c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77"/>
      <c r="T8" s="77"/>
      <c r="U8" s="77"/>
      <c r="V8" s="77"/>
      <c r="W8" s="77"/>
      <c r="X8" s="91"/>
      <c r="Y8" s="91"/>
      <c r="Z8" s="91"/>
      <c r="AA8" s="91"/>
      <c r="AB8" s="441"/>
      <c r="AC8" s="441"/>
      <c r="AD8" s="441"/>
      <c r="AE8" s="441"/>
      <c r="AF8" s="441"/>
      <c r="AG8" s="431"/>
      <c r="AH8" s="5"/>
      <c r="AI8" s="4"/>
      <c r="AJ8" s="4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ht="15">
      <c r="A9" s="92"/>
      <c r="B9" s="93"/>
      <c r="C9" s="101"/>
      <c r="D9" s="101"/>
      <c r="E9" s="101"/>
      <c r="F9" s="429" t="s">
        <v>119</v>
      </c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101"/>
      <c r="T9" s="101"/>
      <c r="U9" s="101"/>
      <c r="V9" s="101"/>
      <c r="W9" s="101"/>
      <c r="X9" s="92"/>
      <c r="Y9" s="92"/>
      <c r="Z9" s="92"/>
      <c r="AA9" s="92"/>
      <c r="AB9" s="92"/>
      <c r="AC9" s="92"/>
      <c r="AD9" s="87"/>
      <c r="AE9" s="87"/>
      <c r="AF9" s="85"/>
      <c r="AG9" s="88"/>
      <c r="AH9" s="5"/>
      <c r="AI9" s="4"/>
      <c r="AJ9" s="4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ht="15">
      <c r="A10" s="92"/>
      <c r="B10" s="93"/>
      <c r="C10" s="101"/>
      <c r="D10" s="101"/>
      <c r="E10" s="101"/>
      <c r="F10" s="429" t="s">
        <v>281</v>
      </c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101"/>
      <c r="T10" s="101"/>
      <c r="U10" s="101"/>
      <c r="V10" s="101"/>
      <c r="W10" s="101"/>
      <c r="X10" s="92"/>
      <c r="Y10" s="92"/>
      <c r="Z10" s="92"/>
      <c r="AA10" s="92"/>
      <c r="AB10" s="92"/>
      <c r="AC10" s="92"/>
      <c r="AD10" s="87"/>
      <c r="AE10" s="87"/>
      <c r="AF10" s="85"/>
      <c r="AG10" s="88"/>
      <c r="AH10" s="5"/>
      <c r="AI10" s="4"/>
      <c r="AJ10" s="4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5" ht="15">
      <c r="A11" s="83"/>
      <c r="B11" s="94"/>
      <c r="C11" s="442" t="s">
        <v>242</v>
      </c>
      <c r="D11" s="442"/>
      <c r="E11" s="442"/>
      <c r="F11" s="442"/>
      <c r="G11" s="442"/>
      <c r="H11" s="96"/>
      <c r="I11" s="95"/>
      <c r="J11" s="95"/>
      <c r="K11" s="95"/>
      <c r="L11" s="110" t="s">
        <v>241</v>
      </c>
      <c r="M11" s="95"/>
      <c r="N11" s="95"/>
      <c r="O11" s="95"/>
      <c r="P11" s="95"/>
      <c r="Q11" s="95"/>
      <c r="R11" s="95"/>
      <c r="S11" s="103"/>
      <c r="T11" s="97"/>
      <c r="U11" s="97"/>
      <c r="V11" s="97"/>
      <c r="W11" s="97"/>
      <c r="X11" s="97"/>
      <c r="Y11" s="97"/>
      <c r="Z11" s="97"/>
      <c r="AA11" s="97"/>
      <c r="AB11" s="98"/>
      <c r="AC11" s="82"/>
      <c r="AD11" s="82"/>
      <c r="AE11" s="82"/>
      <c r="AF11" s="82"/>
      <c r="AG11" s="99"/>
      <c r="AH11" s="5"/>
      <c r="AI11" s="6"/>
      <c r="AJ11" s="6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5" ht="14.25" customHeight="1">
      <c r="A12" s="65"/>
      <c r="B12" s="69"/>
      <c r="C12" s="70"/>
      <c r="D12" s="108" t="s">
        <v>120</v>
      </c>
      <c r="E12" s="108"/>
      <c r="F12" s="425" t="s">
        <v>116</v>
      </c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104"/>
      <c r="T12" s="104"/>
      <c r="U12" s="104"/>
      <c r="V12" s="104"/>
      <c r="W12" s="70"/>
      <c r="X12" s="70"/>
      <c r="Y12" s="70"/>
      <c r="Z12" s="70"/>
      <c r="AA12" s="66"/>
      <c r="AB12" s="66"/>
      <c r="AC12" s="66"/>
      <c r="AD12" s="424"/>
      <c r="AE12" s="424"/>
      <c r="AF12" s="64"/>
      <c r="AG12" s="67"/>
      <c r="AH12" s="5"/>
      <c r="AI12" s="6"/>
      <c r="AJ12" s="6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</row>
    <row r="13" spans="1:115" ht="14.25" customHeight="1">
      <c r="A13" s="65"/>
      <c r="B13" s="71"/>
      <c r="C13" s="70"/>
      <c r="D13" s="70"/>
      <c r="E13" s="109"/>
      <c r="F13" s="443" t="s">
        <v>246</v>
      </c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70"/>
      <c r="T13" s="70"/>
      <c r="U13" s="70"/>
      <c r="V13" s="70"/>
      <c r="W13" s="70"/>
      <c r="X13" s="70"/>
      <c r="Y13" s="70"/>
      <c r="Z13" s="70"/>
      <c r="AA13" s="66"/>
      <c r="AB13" s="66"/>
      <c r="AC13" s="66"/>
      <c r="AD13" s="424"/>
      <c r="AE13" s="424"/>
      <c r="AF13" s="424"/>
      <c r="AG13" s="67"/>
      <c r="AH13" s="5"/>
      <c r="AI13" s="6"/>
      <c r="AJ13" s="6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</row>
    <row r="14" spans="1:115" ht="12.75" customHeight="1">
      <c r="A14" s="65"/>
      <c r="B14" s="72" t="s">
        <v>117</v>
      </c>
      <c r="C14" s="72"/>
      <c r="D14" s="72"/>
      <c r="E14" s="72"/>
      <c r="F14" s="427" t="s">
        <v>121</v>
      </c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105"/>
      <c r="T14" s="105"/>
      <c r="U14" s="105"/>
      <c r="V14" s="105"/>
      <c r="W14" s="105"/>
      <c r="X14" s="70"/>
      <c r="Y14" s="70"/>
      <c r="Z14" s="70"/>
      <c r="AA14" s="66"/>
      <c r="AB14" s="66"/>
      <c r="AC14" s="66"/>
      <c r="AD14" s="424"/>
      <c r="AE14" s="424"/>
      <c r="AF14" s="65"/>
      <c r="AG14" s="73"/>
      <c r="AH14" s="5"/>
      <c r="AI14" s="6"/>
      <c r="AJ14" s="6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</row>
    <row r="15" spans="1:115" ht="18">
      <c r="A15" s="83"/>
      <c r="B15" s="100"/>
      <c r="C15" s="93"/>
      <c r="D15" s="93"/>
      <c r="E15" s="93"/>
      <c r="F15" s="426" t="s">
        <v>226</v>
      </c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106"/>
      <c r="T15" s="106"/>
      <c r="U15" s="106"/>
      <c r="V15" s="86"/>
      <c r="W15" s="86"/>
      <c r="X15" s="86"/>
      <c r="Y15" s="86"/>
      <c r="Z15" s="101" t="s">
        <v>160</v>
      </c>
      <c r="AA15" s="101"/>
      <c r="AB15" s="101"/>
      <c r="AC15" s="101"/>
      <c r="AD15" s="101"/>
      <c r="AE15" s="102"/>
      <c r="AF15" s="83"/>
      <c r="AG15" s="73"/>
      <c r="AH15" s="5"/>
      <c r="AI15" s="6"/>
      <c r="AJ15" s="6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</row>
    <row r="16" spans="1:115" ht="15" customHeight="1">
      <c r="A16" s="83" t="s">
        <v>280</v>
      </c>
      <c r="B16" s="100"/>
      <c r="C16" s="93"/>
      <c r="D16" s="93"/>
      <c r="E16" s="93"/>
      <c r="F16" s="426" t="s">
        <v>159</v>
      </c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106"/>
      <c r="T16" s="106"/>
      <c r="U16" s="106"/>
      <c r="V16" s="86"/>
      <c r="W16" s="86"/>
      <c r="X16" s="86"/>
      <c r="Y16" s="86"/>
      <c r="Z16" s="107" t="s">
        <v>130</v>
      </c>
      <c r="AA16" s="107"/>
      <c r="AB16" s="107"/>
      <c r="AC16" s="107"/>
      <c r="AD16" s="107"/>
      <c r="AE16" s="102"/>
      <c r="AF16" s="83"/>
      <c r="AG16" s="73"/>
      <c r="AH16" s="5"/>
      <c r="AI16" s="6"/>
      <c r="AJ16" s="6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</row>
    <row r="17" spans="1:115" ht="12.75" customHeight="1" thickBot="1">
      <c r="A17" s="83"/>
      <c r="B17" s="83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  <c r="S17" s="86"/>
      <c r="T17" s="86"/>
      <c r="V17" s="86"/>
      <c r="W17" s="86"/>
      <c r="X17" s="86"/>
      <c r="Y17" s="86"/>
      <c r="Z17" s="108" t="s">
        <v>131</v>
      </c>
      <c r="AA17" s="101"/>
      <c r="AB17" s="101"/>
      <c r="AC17" s="101"/>
      <c r="AD17" s="101"/>
      <c r="AE17" s="101"/>
      <c r="AF17" s="101"/>
      <c r="AG17" s="70"/>
      <c r="AH17" s="68"/>
      <c r="AI17" s="65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33" ht="13.5" customHeight="1" thickBot="1">
      <c r="A18" s="444" t="s">
        <v>2</v>
      </c>
      <c r="B18" s="459" t="s">
        <v>3</v>
      </c>
      <c r="C18" s="447" t="s">
        <v>4</v>
      </c>
      <c r="D18" s="447"/>
      <c r="E18" s="447"/>
      <c r="F18" s="447"/>
      <c r="G18" s="447"/>
      <c r="H18" s="447"/>
      <c r="I18" s="412" t="s">
        <v>7</v>
      </c>
      <c r="J18" s="413"/>
      <c r="K18" s="418" t="s">
        <v>8</v>
      </c>
      <c r="L18" s="419"/>
      <c r="M18" s="419"/>
      <c r="N18" s="419"/>
      <c r="O18" s="419"/>
      <c r="P18" s="413"/>
      <c r="Q18" s="322"/>
      <c r="R18" s="323"/>
      <c r="S18" s="323"/>
      <c r="T18" s="323"/>
      <c r="U18" s="323"/>
      <c r="V18" s="323" t="s">
        <v>5</v>
      </c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406" t="s">
        <v>6</v>
      </c>
    </row>
    <row r="19" spans="1:33" ht="13.5" customHeight="1" thickBot="1">
      <c r="A19" s="445"/>
      <c r="B19" s="460"/>
      <c r="C19" s="448"/>
      <c r="D19" s="448"/>
      <c r="E19" s="448"/>
      <c r="F19" s="448"/>
      <c r="G19" s="448"/>
      <c r="H19" s="448"/>
      <c r="I19" s="414"/>
      <c r="J19" s="415"/>
      <c r="K19" s="414"/>
      <c r="L19" s="420"/>
      <c r="M19" s="420"/>
      <c r="N19" s="420"/>
      <c r="O19" s="420"/>
      <c r="P19" s="415"/>
      <c r="Q19" s="435" t="s">
        <v>9</v>
      </c>
      <c r="R19" s="435"/>
      <c r="S19" s="435"/>
      <c r="T19" s="435"/>
      <c r="U19" s="435" t="s">
        <v>10</v>
      </c>
      <c r="V19" s="435"/>
      <c r="W19" s="435"/>
      <c r="X19" s="435"/>
      <c r="Y19" s="435" t="s">
        <v>11</v>
      </c>
      <c r="Z19" s="435"/>
      <c r="AA19" s="435"/>
      <c r="AB19" s="435"/>
      <c r="AC19" s="435" t="s">
        <v>92</v>
      </c>
      <c r="AD19" s="435"/>
      <c r="AE19" s="435"/>
      <c r="AF19" s="436"/>
      <c r="AG19" s="407"/>
    </row>
    <row r="20" spans="1:33" ht="15" customHeight="1" thickBot="1">
      <c r="A20" s="445"/>
      <c r="B20" s="460"/>
      <c r="C20" s="448"/>
      <c r="D20" s="448"/>
      <c r="E20" s="448"/>
      <c r="F20" s="448"/>
      <c r="G20" s="448"/>
      <c r="H20" s="448"/>
      <c r="I20" s="414"/>
      <c r="J20" s="415"/>
      <c r="K20" s="416"/>
      <c r="L20" s="421"/>
      <c r="M20" s="421"/>
      <c r="N20" s="421"/>
      <c r="O20" s="421"/>
      <c r="P20" s="417"/>
      <c r="Q20" s="113">
        <v>1</v>
      </c>
      <c r="R20" s="114">
        <f>'+'!BC5</f>
        <v>17</v>
      </c>
      <c r="S20" s="113">
        <v>2</v>
      </c>
      <c r="T20" s="115">
        <f>'+'!BD5</f>
        <v>19</v>
      </c>
      <c r="U20" s="113">
        <v>3</v>
      </c>
      <c r="V20" s="116">
        <f>'+'!BC6</f>
        <v>17</v>
      </c>
      <c r="W20" s="113">
        <v>4</v>
      </c>
      <c r="X20" s="115">
        <f>'+'!BD6</f>
        <v>19</v>
      </c>
      <c r="Y20" s="113">
        <v>5</v>
      </c>
      <c r="Z20" s="116">
        <f>'+'!BC7</f>
        <v>17</v>
      </c>
      <c r="AA20" s="113">
        <v>6</v>
      </c>
      <c r="AB20" s="115">
        <f>'+'!BD7</f>
        <v>15</v>
      </c>
      <c r="AC20" s="113">
        <v>7</v>
      </c>
      <c r="AD20" s="116">
        <f>'+'!BC8</f>
        <v>15</v>
      </c>
      <c r="AE20" s="113">
        <v>8</v>
      </c>
      <c r="AF20" s="117">
        <f>'+'!BD8</f>
        <v>11</v>
      </c>
      <c r="AG20" s="407"/>
    </row>
    <row r="21" spans="1:33" ht="19.5" customHeight="1" thickBot="1">
      <c r="A21" s="445"/>
      <c r="B21" s="460"/>
      <c r="C21" s="449" t="s">
        <v>12</v>
      </c>
      <c r="D21" s="450"/>
      <c r="E21" s="433" t="s">
        <v>13</v>
      </c>
      <c r="F21" s="451" t="s">
        <v>14</v>
      </c>
      <c r="G21" s="451" t="s">
        <v>15</v>
      </c>
      <c r="H21" s="453" t="s">
        <v>91</v>
      </c>
      <c r="I21" s="416"/>
      <c r="J21" s="417"/>
      <c r="K21" s="457" t="s">
        <v>16</v>
      </c>
      <c r="L21" s="466" t="s">
        <v>134</v>
      </c>
      <c r="M21" s="455" t="s">
        <v>17</v>
      </c>
      <c r="N21" s="462" t="s">
        <v>18</v>
      </c>
      <c r="O21" s="464" t="s">
        <v>19</v>
      </c>
      <c r="P21" s="422" t="s">
        <v>20</v>
      </c>
      <c r="Q21" s="118" t="s">
        <v>21</v>
      </c>
      <c r="R21" s="119" t="s">
        <v>22</v>
      </c>
      <c r="S21" s="118" t="s">
        <v>21</v>
      </c>
      <c r="T21" s="120" t="s">
        <v>22</v>
      </c>
      <c r="U21" s="118" t="s">
        <v>21</v>
      </c>
      <c r="V21" s="121" t="s">
        <v>22</v>
      </c>
      <c r="W21" s="118" t="s">
        <v>21</v>
      </c>
      <c r="X21" s="120" t="s">
        <v>22</v>
      </c>
      <c r="Y21" s="118" t="s">
        <v>21</v>
      </c>
      <c r="Z21" s="121" t="s">
        <v>22</v>
      </c>
      <c r="AA21" s="118" t="s">
        <v>21</v>
      </c>
      <c r="AB21" s="120" t="s">
        <v>22</v>
      </c>
      <c r="AC21" s="118" t="s">
        <v>21</v>
      </c>
      <c r="AD21" s="121" t="s">
        <v>22</v>
      </c>
      <c r="AE21" s="118" t="s">
        <v>21</v>
      </c>
      <c r="AF21" s="122" t="s">
        <v>22</v>
      </c>
      <c r="AG21" s="407"/>
    </row>
    <row r="22" spans="1:33" ht="81.75" thickBot="1">
      <c r="A22" s="446"/>
      <c r="B22" s="461"/>
      <c r="C22" s="123" t="s">
        <v>23</v>
      </c>
      <c r="D22" s="124" t="s">
        <v>24</v>
      </c>
      <c r="E22" s="434"/>
      <c r="F22" s="452"/>
      <c r="G22" s="452"/>
      <c r="H22" s="454"/>
      <c r="I22" s="125" t="s">
        <v>25</v>
      </c>
      <c r="J22" s="125" t="s">
        <v>24</v>
      </c>
      <c r="K22" s="458"/>
      <c r="L22" s="467"/>
      <c r="M22" s="456"/>
      <c r="N22" s="463"/>
      <c r="O22" s="465"/>
      <c r="P22" s="423"/>
      <c r="Q22" s="123" t="s">
        <v>26</v>
      </c>
      <c r="R22" s="126" t="s">
        <v>24</v>
      </c>
      <c r="S22" s="123" t="s">
        <v>26</v>
      </c>
      <c r="T22" s="127" t="s">
        <v>24</v>
      </c>
      <c r="U22" s="123" t="s">
        <v>26</v>
      </c>
      <c r="V22" s="126" t="s">
        <v>24</v>
      </c>
      <c r="W22" s="123" t="s">
        <v>26</v>
      </c>
      <c r="X22" s="128" t="s">
        <v>24</v>
      </c>
      <c r="Y22" s="123" t="s">
        <v>26</v>
      </c>
      <c r="Z22" s="126" t="s">
        <v>24</v>
      </c>
      <c r="AA22" s="123" t="s">
        <v>26</v>
      </c>
      <c r="AB22" s="128" t="s">
        <v>24</v>
      </c>
      <c r="AC22" s="123" t="s">
        <v>26</v>
      </c>
      <c r="AD22" s="126" t="s">
        <v>24</v>
      </c>
      <c r="AE22" s="123" t="s">
        <v>26</v>
      </c>
      <c r="AF22" s="129" t="s">
        <v>24</v>
      </c>
      <c r="AG22" s="373"/>
    </row>
    <row r="23" spans="1:33" ht="13.5" thickBot="1">
      <c r="A23" s="130" t="s">
        <v>94</v>
      </c>
      <c r="B23" s="131"/>
      <c r="C23" s="132"/>
      <c r="D23" s="132"/>
      <c r="E23" s="132"/>
      <c r="F23" s="132"/>
      <c r="G23" s="132"/>
      <c r="H23" s="132"/>
      <c r="I23" s="132"/>
      <c r="J23" s="404" t="s">
        <v>102</v>
      </c>
      <c r="K23" s="404"/>
      <c r="L23" s="134">
        <f>I100</f>
        <v>8104</v>
      </c>
      <c r="M23" s="135"/>
      <c r="N23" s="404" t="s">
        <v>27</v>
      </c>
      <c r="O23" s="404"/>
      <c r="P23" s="404"/>
      <c r="Q23" s="404"/>
      <c r="R23" s="404"/>
      <c r="S23" s="135">
        <f>J100</f>
        <v>216</v>
      </c>
      <c r="T23" s="410" t="s">
        <v>272</v>
      </c>
      <c r="U23" s="411"/>
      <c r="V23" s="410"/>
      <c r="W23" s="410"/>
      <c r="X23" s="410"/>
      <c r="Y23" s="410"/>
      <c r="Z23" s="410"/>
      <c r="AA23" s="410"/>
      <c r="AB23" s="410"/>
      <c r="AC23" s="132"/>
      <c r="AD23" s="132"/>
      <c r="AE23" s="132"/>
      <c r="AF23" s="132"/>
      <c r="AG23" s="373"/>
    </row>
    <row r="24" spans="1:33" ht="13.5" thickBot="1">
      <c r="A24" s="137" t="s">
        <v>95</v>
      </c>
      <c r="B24" s="136"/>
      <c r="C24" s="138">
        <f>COUNT(C25:C55)</f>
        <v>19</v>
      </c>
      <c r="D24" s="139">
        <f>SUM(D25:D55)</f>
        <v>19</v>
      </c>
      <c r="E24" s="139">
        <f>COUNT(E25:E55)</f>
        <v>5</v>
      </c>
      <c r="F24" s="139">
        <f>COUNT(F25:F55)</f>
        <v>7</v>
      </c>
      <c r="G24" s="139">
        <f>COUNT(G25:G55)</f>
        <v>2</v>
      </c>
      <c r="H24" s="140">
        <f>COUNT(H25:H55)</f>
        <v>0</v>
      </c>
      <c r="I24" s="133"/>
      <c r="J24" s="404" t="s">
        <v>102</v>
      </c>
      <c r="K24" s="404"/>
      <c r="L24" s="141">
        <f>SUM(I25:I55)</f>
        <v>4032</v>
      </c>
      <c r="M24" s="141"/>
      <c r="N24" s="404" t="s">
        <v>27</v>
      </c>
      <c r="O24" s="404"/>
      <c r="P24" s="404"/>
      <c r="Q24" s="404"/>
      <c r="R24" s="404"/>
      <c r="S24" s="141">
        <f>SUM(J25:J55)</f>
        <v>112</v>
      </c>
      <c r="T24" s="410" t="s">
        <v>273</v>
      </c>
      <c r="U24" s="411"/>
      <c r="V24" s="410"/>
      <c r="W24" s="410"/>
      <c r="X24" s="410"/>
      <c r="Y24" s="410"/>
      <c r="Z24" s="410"/>
      <c r="AA24" s="410"/>
      <c r="AB24" s="410"/>
      <c r="AC24" s="141"/>
      <c r="AD24" s="141"/>
      <c r="AE24" s="141"/>
      <c r="AF24" s="141"/>
      <c r="AG24" s="373"/>
    </row>
    <row r="25" spans="1:33" s="248" customFormat="1" ht="12.75">
      <c r="A25" s="324" t="s">
        <v>96</v>
      </c>
      <c r="B25" s="142" t="s">
        <v>28</v>
      </c>
      <c r="C25" s="143"/>
      <c r="D25" s="144">
        <f>IF(C25&lt;&gt;0,1,0)</f>
        <v>0</v>
      </c>
      <c r="E25" s="143"/>
      <c r="F25" s="143">
        <v>1</v>
      </c>
      <c r="G25" s="143"/>
      <c r="H25" s="143"/>
      <c r="I25" s="144">
        <f aca="true" t="shared" si="0" ref="I25:I36">J25*36</f>
        <v>72</v>
      </c>
      <c r="J25" s="144">
        <f>R25+T25+V25+X25+Z25+AB25+AD25+AF25</f>
        <v>2</v>
      </c>
      <c r="K25" s="144">
        <f>IF(D25&lt;&gt;0,I25-36,I25-0)</f>
        <v>72</v>
      </c>
      <c r="L25" s="144">
        <f>N25+O25+P25</f>
        <v>22</v>
      </c>
      <c r="M25" s="144">
        <f>K25-L25</f>
        <v>50</v>
      </c>
      <c r="N25" s="145"/>
      <c r="O25" s="145"/>
      <c r="P25" s="146">
        <v>22</v>
      </c>
      <c r="Q25" s="147">
        <f>IF(OR(C25=$Q$20,E25=$Q$20,F25=$Q$20),L25,0)</f>
        <v>22</v>
      </c>
      <c r="R25" s="148">
        <v>2</v>
      </c>
      <c r="S25" s="149">
        <f>IF(OR(C25=$S$20,E25=$S$20,F25=$S$20),L25,0)</f>
        <v>0</v>
      </c>
      <c r="T25" s="150"/>
      <c r="U25" s="149">
        <f>IF(OR(C25=$U$20,E25=$U$20,F25=$U$20),L25,0)</f>
        <v>0</v>
      </c>
      <c r="V25" s="148"/>
      <c r="W25" s="151">
        <f>IF(OR(C25=$W$20,E25=$W$20,F25=$W$20),L25,0)</f>
        <v>0</v>
      </c>
      <c r="X25" s="146"/>
      <c r="Y25" s="149">
        <f>IF(OR(C25=$Y$20,E25=$Y$20,F25=$Y$20),L25,0)</f>
        <v>0</v>
      </c>
      <c r="Z25" s="148"/>
      <c r="AA25" s="151">
        <f>IF(OR(C25=$AA$20,E25=$AA$20,F25=$AA$20),L25,0)</f>
        <v>0</v>
      </c>
      <c r="AB25" s="146"/>
      <c r="AC25" s="147">
        <f>IF(OR(C25=$AC$20,E25=$AC$20,F25=$AC$20),L25,0)</f>
        <v>0</v>
      </c>
      <c r="AD25" s="148"/>
      <c r="AE25" s="149">
        <f>IF(OR(C25=$AE$20,E25=$AE$20,F25=$AE$20),L25,0)</f>
        <v>0</v>
      </c>
      <c r="AF25" s="365"/>
      <c r="AG25" s="394" t="s">
        <v>247</v>
      </c>
    </row>
    <row r="26" spans="1:33" s="248" customFormat="1" ht="12.75">
      <c r="A26" s="325" t="s">
        <v>96</v>
      </c>
      <c r="B26" s="152" t="s">
        <v>28</v>
      </c>
      <c r="C26" s="153"/>
      <c r="D26" s="154">
        <f aca="true" t="shared" si="1" ref="D26:D42">IF(C26&lt;&gt;0,1,0)</f>
        <v>0</v>
      </c>
      <c r="E26" s="153"/>
      <c r="F26" s="153">
        <v>2</v>
      </c>
      <c r="G26" s="153"/>
      <c r="H26" s="153"/>
      <c r="I26" s="144">
        <f t="shared" si="0"/>
        <v>72</v>
      </c>
      <c r="J26" s="144">
        <f aca="true" t="shared" si="2" ref="J26:J55">R26+T26+V26+X26+Z26+AB26+AD26+AF26</f>
        <v>2</v>
      </c>
      <c r="K26" s="154">
        <f aca="true" t="shared" si="3" ref="K26:K35">IF(D26&lt;&gt;0,I26-36,I26-0)</f>
        <v>72</v>
      </c>
      <c r="L26" s="154">
        <f aca="true" t="shared" si="4" ref="L26:L36">N26+O26+P26</f>
        <v>22</v>
      </c>
      <c r="M26" s="154">
        <f aca="true" t="shared" si="5" ref="M26:M36">K26-L26</f>
        <v>50</v>
      </c>
      <c r="N26" s="155"/>
      <c r="O26" s="155"/>
      <c r="P26" s="156">
        <v>22</v>
      </c>
      <c r="Q26" s="157">
        <f>IF(OR(C26=$Q$20,E26=$Q$20,F26=$Q$20),L26,0)</f>
        <v>0</v>
      </c>
      <c r="R26" s="158"/>
      <c r="S26" s="159">
        <f aca="true" t="shared" si="6" ref="S26:S55">IF(OR(C26=$S$20,E26=$S$20,F26=$S$20),L26,0)</f>
        <v>22</v>
      </c>
      <c r="T26" s="160">
        <v>2</v>
      </c>
      <c r="U26" s="159">
        <f aca="true" t="shared" si="7" ref="U26:U55">IF(OR(C26=$U$20,E26=$U$20,F26=$U$20),L26,0)</f>
        <v>0</v>
      </c>
      <c r="V26" s="161"/>
      <c r="W26" s="151">
        <f aca="true" t="shared" si="8" ref="W26:W55">IF(OR(C26=$W$20,E26=$W$20,F26=$W$20),L26,0)</f>
        <v>0</v>
      </c>
      <c r="X26" s="156"/>
      <c r="Y26" s="159">
        <f aca="true" t="shared" si="9" ref="Y26:Y55">IF(OR(C26=$Y$20,E26=$Y$20,F26=$Y$20),L26,0)</f>
        <v>0</v>
      </c>
      <c r="Z26" s="161"/>
      <c r="AA26" s="151">
        <f aca="true" t="shared" si="10" ref="AA26:AA55">IF(OR(C26=$AA$20,E26=$AA$20,F26=$AA$20),L26,0)</f>
        <v>0</v>
      </c>
      <c r="AB26" s="156"/>
      <c r="AC26" s="157">
        <f>IF(OR(C26=$AC$20,E26=$AC$20,F26=$AC$20),L26,0)</f>
        <v>0</v>
      </c>
      <c r="AD26" s="161"/>
      <c r="AE26" s="157">
        <f>IF(OR(C26=$AE$20,E26=$AE$20,F26=$AE$20),L26,0)</f>
        <v>0</v>
      </c>
      <c r="AF26" s="156"/>
      <c r="AG26" s="400"/>
    </row>
    <row r="27" spans="1:33" s="248" customFormat="1" ht="12.75">
      <c r="A27" s="325" t="s">
        <v>96</v>
      </c>
      <c r="B27" s="152" t="s">
        <v>28</v>
      </c>
      <c r="C27" s="153"/>
      <c r="D27" s="154">
        <f t="shared" si="1"/>
        <v>0</v>
      </c>
      <c r="E27" s="153"/>
      <c r="F27" s="153">
        <v>3</v>
      </c>
      <c r="G27" s="153"/>
      <c r="H27" s="153"/>
      <c r="I27" s="144">
        <f t="shared" si="0"/>
        <v>72</v>
      </c>
      <c r="J27" s="144">
        <f t="shared" si="2"/>
        <v>2</v>
      </c>
      <c r="K27" s="154">
        <f t="shared" si="3"/>
        <v>72</v>
      </c>
      <c r="L27" s="154">
        <f t="shared" si="4"/>
        <v>22</v>
      </c>
      <c r="M27" s="154">
        <f t="shared" si="5"/>
        <v>50</v>
      </c>
      <c r="N27" s="155"/>
      <c r="O27" s="155"/>
      <c r="P27" s="156">
        <v>22</v>
      </c>
      <c r="Q27" s="157">
        <f aca="true" t="shared" si="11" ref="Q27:Q55">IF(OR(C27=$Q$20,E27=$Q$20,F27=$Q$20),L27,0)</f>
        <v>0</v>
      </c>
      <c r="R27" s="161"/>
      <c r="S27" s="159">
        <f>IF(OR(C27=$S$20,E27=$S$20,F27=$S$20),L27,0)</f>
        <v>0</v>
      </c>
      <c r="T27" s="160"/>
      <c r="U27" s="159">
        <f t="shared" si="7"/>
        <v>22</v>
      </c>
      <c r="V27" s="161">
        <v>2</v>
      </c>
      <c r="W27" s="151">
        <f t="shared" si="8"/>
        <v>0</v>
      </c>
      <c r="X27" s="156"/>
      <c r="Y27" s="159">
        <f t="shared" si="9"/>
        <v>0</v>
      </c>
      <c r="Z27" s="161"/>
      <c r="AA27" s="151">
        <f t="shared" si="10"/>
        <v>0</v>
      </c>
      <c r="AB27" s="156"/>
      <c r="AC27" s="157">
        <f aca="true" t="shared" si="12" ref="AC27:AC55">IF(OR(C27=$AC$20,E27=$AC$20,F27=$AC$20),L27,0)</f>
        <v>0</v>
      </c>
      <c r="AD27" s="161"/>
      <c r="AE27" s="157">
        <f aca="true" t="shared" si="13" ref="AE27:AE55">IF(OR(C27=$AE$20,E27=$AE$20,F27=$AE$20),L27,0)</f>
        <v>0</v>
      </c>
      <c r="AF27" s="156"/>
      <c r="AG27" s="400"/>
    </row>
    <row r="28" spans="1:33" s="248" customFormat="1" ht="12.75">
      <c r="A28" s="325" t="s">
        <v>96</v>
      </c>
      <c r="B28" s="152" t="s">
        <v>28</v>
      </c>
      <c r="C28" s="153">
        <v>4</v>
      </c>
      <c r="D28" s="154">
        <f t="shared" si="1"/>
        <v>1</v>
      </c>
      <c r="E28" s="153"/>
      <c r="F28" s="153"/>
      <c r="G28" s="153"/>
      <c r="H28" s="153"/>
      <c r="I28" s="144">
        <f t="shared" si="0"/>
        <v>108</v>
      </c>
      <c r="J28" s="144">
        <f t="shared" si="2"/>
        <v>3</v>
      </c>
      <c r="K28" s="154">
        <f t="shared" si="3"/>
        <v>72</v>
      </c>
      <c r="L28" s="154">
        <f>N28+O28+P28</f>
        <v>22</v>
      </c>
      <c r="M28" s="154">
        <f t="shared" si="5"/>
        <v>50</v>
      </c>
      <c r="N28" s="155"/>
      <c r="O28" s="155"/>
      <c r="P28" s="156">
        <v>22</v>
      </c>
      <c r="Q28" s="157">
        <f t="shared" si="11"/>
        <v>0</v>
      </c>
      <c r="R28" s="161"/>
      <c r="S28" s="159">
        <f>IF(OR(C28=$S$20,E28=$S$20,F28=$S$20),L28,0)</f>
        <v>0</v>
      </c>
      <c r="T28" s="160"/>
      <c r="U28" s="159">
        <f t="shared" si="7"/>
        <v>0</v>
      </c>
      <c r="V28" s="161"/>
      <c r="W28" s="151">
        <f t="shared" si="8"/>
        <v>22</v>
      </c>
      <c r="X28" s="156">
        <v>3</v>
      </c>
      <c r="Y28" s="159">
        <f t="shared" si="9"/>
        <v>0</v>
      </c>
      <c r="Z28" s="161"/>
      <c r="AA28" s="151">
        <f t="shared" si="10"/>
        <v>0</v>
      </c>
      <c r="AB28" s="156"/>
      <c r="AC28" s="157">
        <f t="shared" si="12"/>
        <v>0</v>
      </c>
      <c r="AD28" s="161"/>
      <c r="AE28" s="157">
        <f t="shared" si="13"/>
        <v>0</v>
      </c>
      <c r="AF28" s="156"/>
      <c r="AG28" s="395"/>
    </row>
    <row r="29" spans="1:33" s="248" customFormat="1" ht="12.75">
      <c r="A29" s="325" t="s">
        <v>97</v>
      </c>
      <c r="B29" s="162" t="s">
        <v>30</v>
      </c>
      <c r="C29" s="153"/>
      <c r="D29" s="154">
        <f t="shared" si="1"/>
        <v>0</v>
      </c>
      <c r="E29" s="153"/>
      <c r="F29" s="153">
        <v>1</v>
      </c>
      <c r="G29" s="153"/>
      <c r="H29" s="153"/>
      <c r="I29" s="144">
        <f t="shared" si="0"/>
        <v>108</v>
      </c>
      <c r="J29" s="144">
        <f t="shared" si="2"/>
        <v>3</v>
      </c>
      <c r="K29" s="154">
        <f t="shared" si="3"/>
        <v>108</v>
      </c>
      <c r="L29" s="154">
        <f>N29+O29+P29</f>
        <v>32</v>
      </c>
      <c r="M29" s="154">
        <f t="shared" si="5"/>
        <v>76</v>
      </c>
      <c r="N29" s="155">
        <v>18</v>
      </c>
      <c r="O29" s="155"/>
      <c r="P29" s="156">
        <v>14</v>
      </c>
      <c r="Q29" s="157">
        <f t="shared" si="11"/>
        <v>32</v>
      </c>
      <c r="R29" s="161">
        <v>3</v>
      </c>
      <c r="S29" s="159">
        <f>IF(OR(C29=$S$20,E29=$S$20,F29=$S$20),L29,0)</f>
        <v>0</v>
      </c>
      <c r="T29" s="160"/>
      <c r="U29" s="159">
        <f t="shared" si="7"/>
        <v>0</v>
      </c>
      <c r="V29" s="161"/>
      <c r="W29" s="151">
        <f t="shared" si="8"/>
        <v>0</v>
      </c>
      <c r="X29" s="156"/>
      <c r="Y29" s="159">
        <f t="shared" si="9"/>
        <v>0</v>
      </c>
      <c r="Z29" s="161"/>
      <c r="AA29" s="151">
        <f t="shared" si="10"/>
        <v>0</v>
      </c>
      <c r="AB29" s="156"/>
      <c r="AC29" s="157">
        <f t="shared" si="12"/>
        <v>0</v>
      </c>
      <c r="AD29" s="161"/>
      <c r="AE29" s="157">
        <f t="shared" si="13"/>
        <v>0</v>
      </c>
      <c r="AF29" s="156"/>
      <c r="AG29" s="374" t="s">
        <v>248</v>
      </c>
    </row>
    <row r="30" spans="1:33" s="248" customFormat="1" ht="12.75">
      <c r="A30" s="325" t="s">
        <v>98</v>
      </c>
      <c r="B30" s="152" t="s">
        <v>29</v>
      </c>
      <c r="C30" s="153"/>
      <c r="D30" s="154">
        <f t="shared" si="1"/>
        <v>0</v>
      </c>
      <c r="E30" s="153">
        <v>4</v>
      </c>
      <c r="F30" s="153"/>
      <c r="G30" s="153"/>
      <c r="H30" s="153"/>
      <c r="I30" s="144">
        <f t="shared" si="0"/>
        <v>108</v>
      </c>
      <c r="J30" s="144">
        <f t="shared" si="2"/>
        <v>3</v>
      </c>
      <c r="K30" s="154">
        <f t="shared" si="3"/>
        <v>108</v>
      </c>
      <c r="L30" s="154">
        <f t="shared" si="4"/>
        <v>30</v>
      </c>
      <c r="M30" s="154">
        <f t="shared" si="5"/>
        <v>78</v>
      </c>
      <c r="N30" s="155">
        <v>18</v>
      </c>
      <c r="O30" s="155"/>
      <c r="P30" s="156">
        <v>12</v>
      </c>
      <c r="Q30" s="157">
        <f t="shared" si="11"/>
        <v>0</v>
      </c>
      <c r="R30" s="161"/>
      <c r="S30" s="159">
        <f t="shared" si="6"/>
        <v>0</v>
      </c>
      <c r="T30" s="160"/>
      <c r="U30" s="159">
        <f t="shared" si="7"/>
        <v>0</v>
      </c>
      <c r="V30" s="161"/>
      <c r="W30" s="151">
        <f t="shared" si="8"/>
        <v>30</v>
      </c>
      <c r="X30" s="156">
        <v>3</v>
      </c>
      <c r="Y30" s="159">
        <f t="shared" si="9"/>
        <v>0</v>
      </c>
      <c r="Z30" s="161"/>
      <c r="AA30" s="151">
        <f t="shared" si="10"/>
        <v>0</v>
      </c>
      <c r="AB30" s="156"/>
      <c r="AC30" s="157">
        <f t="shared" si="12"/>
        <v>0</v>
      </c>
      <c r="AD30" s="161"/>
      <c r="AE30" s="157">
        <f t="shared" si="13"/>
        <v>0</v>
      </c>
      <c r="AF30" s="156"/>
      <c r="AG30" s="374" t="s">
        <v>249</v>
      </c>
    </row>
    <row r="31" spans="1:33" s="248" customFormat="1" ht="12.75">
      <c r="A31" s="325" t="s">
        <v>99</v>
      </c>
      <c r="B31" s="152" t="s">
        <v>244</v>
      </c>
      <c r="C31" s="153"/>
      <c r="D31" s="154"/>
      <c r="E31" s="153"/>
      <c r="F31" s="153">
        <v>2</v>
      </c>
      <c r="G31" s="153"/>
      <c r="H31" s="153"/>
      <c r="I31" s="144">
        <f t="shared" si="0"/>
        <v>72</v>
      </c>
      <c r="J31" s="144">
        <f t="shared" si="2"/>
        <v>2</v>
      </c>
      <c r="K31" s="154">
        <f t="shared" si="3"/>
        <v>72</v>
      </c>
      <c r="L31" s="154">
        <f t="shared" si="4"/>
        <v>22</v>
      </c>
      <c r="M31" s="154">
        <f t="shared" si="5"/>
        <v>50</v>
      </c>
      <c r="N31" s="155">
        <v>10</v>
      </c>
      <c r="O31" s="155"/>
      <c r="P31" s="156">
        <v>12</v>
      </c>
      <c r="Q31" s="157">
        <f t="shared" si="11"/>
        <v>0</v>
      </c>
      <c r="R31" s="161"/>
      <c r="S31" s="159">
        <f t="shared" si="6"/>
        <v>22</v>
      </c>
      <c r="T31" s="160">
        <v>2</v>
      </c>
      <c r="U31" s="159">
        <f t="shared" si="7"/>
        <v>0</v>
      </c>
      <c r="V31" s="161"/>
      <c r="W31" s="151">
        <f t="shared" si="8"/>
        <v>0</v>
      </c>
      <c r="X31" s="156"/>
      <c r="Y31" s="159">
        <f t="shared" si="9"/>
        <v>0</v>
      </c>
      <c r="Z31" s="161"/>
      <c r="AA31" s="151">
        <f t="shared" si="10"/>
        <v>0</v>
      </c>
      <c r="AB31" s="156"/>
      <c r="AC31" s="157">
        <f t="shared" si="12"/>
        <v>0</v>
      </c>
      <c r="AD31" s="161"/>
      <c r="AE31" s="157">
        <f t="shared" si="13"/>
        <v>0</v>
      </c>
      <c r="AF31" s="156"/>
      <c r="AG31" s="374" t="s">
        <v>294</v>
      </c>
    </row>
    <row r="32" spans="1:33" s="248" customFormat="1" ht="12.75">
      <c r="A32" s="325" t="s">
        <v>100</v>
      </c>
      <c r="B32" s="152" t="s">
        <v>31</v>
      </c>
      <c r="C32" s="153"/>
      <c r="D32" s="154">
        <f t="shared" si="1"/>
        <v>0</v>
      </c>
      <c r="E32" s="153"/>
      <c r="F32" s="153">
        <v>2</v>
      </c>
      <c r="G32" s="153"/>
      <c r="H32" s="153"/>
      <c r="I32" s="154">
        <f t="shared" si="0"/>
        <v>72</v>
      </c>
      <c r="J32" s="144">
        <f t="shared" si="2"/>
        <v>2</v>
      </c>
      <c r="K32" s="154">
        <f t="shared" si="3"/>
        <v>72</v>
      </c>
      <c r="L32" s="154">
        <f>N32+O32+P32</f>
        <v>22</v>
      </c>
      <c r="M32" s="154">
        <f>K32-L32</f>
        <v>50</v>
      </c>
      <c r="N32" s="155">
        <v>12</v>
      </c>
      <c r="O32" s="155"/>
      <c r="P32" s="156">
        <v>10</v>
      </c>
      <c r="Q32" s="157">
        <f t="shared" si="11"/>
        <v>0</v>
      </c>
      <c r="R32" s="161"/>
      <c r="S32" s="159">
        <f t="shared" si="6"/>
        <v>22</v>
      </c>
      <c r="T32" s="160">
        <v>2</v>
      </c>
      <c r="U32" s="159">
        <f t="shared" si="7"/>
        <v>0</v>
      </c>
      <c r="V32" s="161"/>
      <c r="W32" s="151">
        <f t="shared" si="8"/>
        <v>0</v>
      </c>
      <c r="X32" s="156"/>
      <c r="Y32" s="159">
        <f t="shared" si="9"/>
        <v>0</v>
      </c>
      <c r="Z32" s="161"/>
      <c r="AA32" s="151">
        <f t="shared" si="10"/>
        <v>0</v>
      </c>
      <c r="AB32" s="156"/>
      <c r="AC32" s="157">
        <f t="shared" si="12"/>
        <v>0</v>
      </c>
      <c r="AD32" s="161"/>
      <c r="AE32" s="157">
        <f t="shared" si="13"/>
        <v>0</v>
      </c>
      <c r="AF32" s="156"/>
      <c r="AG32" s="374" t="s">
        <v>251</v>
      </c>
    </row>
    <row r="33" spans="1:33" s="248" customFormat="1" ht="12.75">
      <c r="A33" s="325" t="s">
        <v>135</v>
      </c>
      <c r="B33" s="163" t="s">
        <v>101</v>
      </c>
      <c r="C33" s="153"/>
      <c r="D33" s="154">
        <f t="shared" si="1"/>
        <v>0</v>
      </c>
      <c r="E33" s="153"/>
      <c r="F33" s="153">
        <v>1</v>
      </c>
      <c r="G33" s="153"/>
      <c r="H33" s="153"/>
      <c r="I33" s="154">
        <f t="shared" si="0"/>
        <v>72</v>
      </c>
      <c r="J33" s="144">
        <f t="shared" si="2"/>
        <v>2</v>
      </c>
      <c r="K33" s="154">
        <f t="shared" si="3"/>
        <v>72</v>
      </c>
      <c r="L33" s="154">
        <f>N33+O33+P33</f>
        <v>72</v>
      </c>
      <c r="M33" s="154">
        <f>K33-L33</f>
        <v>0</v>
      </c>
      <c r="N33" s="155"/>
      <c r="O33" s="155"/>
      <c r="P33" s="156">
        <v>72</v>
      </c>
      <c r="Q33" s="157">
        <f t="shared" si="11"/>
        <v>72</v>
      </c>
      <c r="R33" s="161">
        <v>2</v>
      </c>
      <c r="S33" s="159">
        <f t="shared" si="6"/>
        <v>0</v>
      </c>
      <c r="T33" s="160"/>
      <c r="U33" s="159">
        <f t="shared" si="7"/>
        <v>0</v>
      </c>
      <c r="V33" s="161"/>
      <c r="W33" s="151">
        <f t="shared" si="8"/>
        <v>0</v>
      </c>
      <c r="X33" s="156"/>
      <c r="Y33" s="159">
        <f t="shared" si="9"/>
        <v>0</v>
      </c>
      <c r="Z33" s="161"/>
      <c r="AA33" s="151">
        <f t="shared" si="10"/>
        <v>0</v>
      </c>
      <c r="AB33" s="156"/>
      <c r="AC33" s="157">
        <f t="shared" si="12"/>
        <v>0</v>
      </c>
      <c r="AD33" s="161"/>
      <c r="AE33" s="157">
        <f t="shared" si="13"/>
        <v>0</v>
      </c>
      <c r="AF33" s="156"/>
      <c r="AG33" s="374" t="s">
        <v>250</v>
      </c>
    </row>
    <row r="34" spans="1:33" s="248" customFormat="1" ht="12.75">
      <c r="A34" s="325" t="s">
        <v>197</v>
      </c>
      <c r="B34" s="164" t="s">
        <v>139</v>
      </c>
      <c r="C34" s="153">
        <v>1</v>
      </c>
      <c r="D34" s="154">
        <f t="shared" si="1"/>
        <v>1</v>
      </c>
      <c r="E34" s="153"/>
      <c r="F34" s="153"/>
      <c r="G34" s="153"/>
      <c r="H34" s="153"/>
      <c r="I34" s="154">
        <f t="shared" si="0"/>
        <v>144</v>
      </c>
      <c r="J34" s="144">
        <f t="shared" si="2"/>
        <v>4</v>
      </c>
      <c r="K34" s="154">
        <f t="shared" si="3"/>
        <v>108</v>
      </c>
      <c r="L34" s="154">
        <f t="shared" si="4"/>
        <v>44</v>
      </c>
      <c r="M34" s="154">
        <f t="shared" si="5"/>
        <v>64</v>
      </c>
      <c r="N34" s="155">
        <v>18</v>
      </c>
      <c r="O34" s="155"/>
      <c r="P34" s="156">
        <v>26</v>
      </c>
      <c r="Q34" s="157">
        <f t="shared" si="11"/>
        <v>44</v>
      </c>
      <c r="R34" s="161">
        <v>4</v>
      </c>
      <c r="S34" s="159">
        <f t="shared" si="6"/>
        <v>0</v>
      </c>
      <c r="T34" s="160"/>
      <c r="U34" s="159">
        <f t="shared" si="7"/>
        <v>0</v>
      </c>
      <c r="V34" s="161"/>
      <c r="W34" s="151">
        <f t="shared" si="8"/>
        <v>0</v>
      </c>
      <c r="X34" s="156"/>
      <c r="Y34" s="159">
        <f t="shared" si="9"/>
        <v>0</v>
      </c>
      <c r="Z34" s="161"/>
      <c r="AA34" s="151">
        <f t="shared" si="10"/>
        <v>0</v>
      </c>
      <c r="AB34" s="156"/>
      <c r="AC34" s="157">
        <f t="shared" si="12"/>
        <v>0</v>
      </c>
      <c r="AD34" s="161"/>
      <c r="AE34" s="157">
        <f t="shared" si="13"/>
        <v>0</v>
      </c>
      <c r="AF34" s="156"/>
      <c r="AG34" s="374" t="s">
        <v>252</v>
      </c>
    </row>
    <row r="35" spans="1:33" s="248" customFormat="1" ht="12.75">
      <c r="A35" s="325" t="s">
        <v>198</v>
      </c>
      <c r="B35" s="152" t="s">
        <v>140</v>
      </c>
      <c r="C35" s="153"/>
      <c r="D35" s="154">
        <f t="shared" si="1"/>
        <v>0</v>
      </c>
      <c r="E35" s="153">
        <v>1</v>
      </c>
      <c r="F35" s="153"/>
      <c r="G35" s="153"/>
      <c r="H35" s="153"/>
      <c r="I35" s="154">
        <f t="shared" si="0"/>
        <v>108</v>
      </c>
      <c r="J35" s="144">
        <f t="shared" si="2"/>
        <v>3</v>
      </c>
      <c r="K35" s="154">
        <f t="shared" si="3"/>
        <v>108</v>
      </c>
      <c r="L35" s="154">
        <f t="shared" si="4"/>
        <v>44</v>
      </c>
      <c r="M35" s="154">
        <f t="shared" si="5"/>
        <v>64</v>
      </c>
      <c r="N35" s="155">
        <v>18</v>
      </c>
      <c r="O35" s="155"/>
      <c r="P35" s="156">
        <v>26</v>
      </c>
      <c r="Q35" s="157">
        <f t="shared" si="11"/>
        <v>44</v>
      </c>
      <c r="R35" s="161">
        <v>3</v>
      </c>
      <c r="S35" s="159">
        <f t="shared" si="6"/>
        <v>0</v>
      </c>
      <c r="T35" s="160"/>
      <c r="U35" s="159">
        <f t="shared" si="7"/>
        <v>0</v>
      </c>
      <c r="V35" s="161"/>
      <c r="W35" s="151">
        <f t="shared" si="8"/>
        <v>0</v>
      </c>
      <c r="X35" s="156"/>
      <c r="Y35" s="159">
        <f t="shared" si="9"/>
        <v>0</v>
      </c>
      <c r="Z35" s="161"/>
      <c r="AA35" s="151">
        <f t="shared" si="10"/>
        <v>0</v>
      </c>
      <c r="AB35" s="156"/>
      <c r="AC35" s="157">
        <f t="shared" si="12"/>
        <v>0</v>
      </c>
      <c r="AD35" s="161"/>
      <c r="AE35" s="157">
        <f t="shared" si="13"/>
        <v>0</v>
      </c>
      <c r="AF35" s="156"/>
      <c r="AG35" s="394" t="s">
        <v>252</v>
      </c>
    </row>
    <row r="36" spans="1:33" s="7" customFormat="1" ht="12.75">
      <c r="A36" s="325" t="s">
        <v>198</v>
      </c>
      <c r="B36" s="152" t="s">
        <v>140</v>
      </c>
      <c r="C36" s="153"/>
      <c r="D36" s="154">
        <f t="shared" si="1"/>
        <v>0</v>
      </c>
      <c r="E36" s="153">
        <v>2</v>
      </c>
      <c r="F36" s="153"/>
      <c r="G36" s="153"/>
      <c r="H36" s="153"/>
      <c r="I36" s="154">
        <f t="shared" si="0"/>
        <v>108</v>
      </c>
      <c r="J36" s="144">
        <f t="shared" si="2"/>
        <v>3</v>
      </c>
      <c r="K36" s="154">
        <f aca="true" t="shared" si="14" ref="K36:K42">IF(D36&lt;&gt;0,I36-36,I36-0)</f>
        <v>108</v>
      </c>
      <c r="L36" s="154">
        <f t="shared" si="4"/>
        <v>44</v>
      </c>
      <c r="M36" s="154">
        <f t="shared" si="5"/>
        <v>64</v>
      </c>
      <c r="N36" s="155">
        <v>18</v>
      </c>
      <c r="O36" s="155"/>
      <c r="P36" s="156">
        <v>26</v>
      </c>
      <c r="Q36" s="157">
        <f t="shared" si="11"/>
        <v>0</v>
      </c>
      <c r="R36" s="161"/>
      <c r="S36" s="159">
        <f t="shared" si="6"/>
        <v>44</v>
      </c>
      <c r="T36" s="160">
        <v>3</v>
      </c>
      <c r="U36" s="159">
        <f t="shared" si="7"/>
        <v>0</v>
      </c>
      <c r="V36" s="161"/>
      <c r="W36" s="151">
        <f t="shared" si="8"/>
        <v>0</v>
      </c>
      <c r="X36" s="156"/>
      <c r="Y36" s="159">
        <f t="shared" si="9"/>
        <v>0</v>
      </c>
      <c r="Z36" s="161"/>
      <c r="AA36" s="151">
        <f t="shared" si="10"/>
        <v>0</v>
      </c>
      <c r="AB36" s="156"/>
      <c r="AC36" s="157">
        <f t="shared" si="12"/>
        <v>0</v>
      </c>
      <c r="AD36" s="161"/>
      <c r="AE36" s="157">
        <f t="shared" si="13"/>
        <v>0</v>
      </c>
      <c r="AF36" s="156"/>
      <c r="AG36" s="395"/>
    </row>
    <row r="37" spans="1:33" s="7" customFormat="1" ht="12.75">
      <c r="A37" s="325" t="s">
        <v>199</v>
      </c>
      <c r="B37" s="152" t="s">
        <v>141</v>
      </c>
      <c r="C37" s="153">
        <v>2</v>
      </c>
      <c r="D37" s="154">
        <f t="shared" si="1"/>
        <v>1</v>
      </c>
      <c r="E37" s="153"/>
      <c r="F37" s="153"/>
      <c r="G37" s="153"/>
      <c r="H37" s="153"/>
      <c r="I37" s="154">
        <f aca="true" t="shared" si="15" ref="I37:I42">J37*36</f>
        <v>144</v>
      </c>
      <c r="J37" s="144">
        <f t="shared" si="2"/>
        <v>4</v>
      </c>
      <c r="K37" s="154">
        <f t="shared" si="14"/>
        <v>108</v>
      </c>
      <c r="L37" s="154">
        <f aca="true" t="shared" si="16" ref="L37:L42">N37+O37+P37</f>
        <v>44</v>
      </c>
      <c r="M37" s="154">
        <f aca="true" t="shared" si="17" ref="M37:M42">K37-L37</f>
        <v>64</v>
      </c>
      <c r="N37" s="155">
        <v>18</v>
      </c>
      <c r="O37" s="155"/>
      <c r="P37" s="156">
        <v>26</v>
      </c>
      <c r="Q37" s="157">
        <f t="shared" si="11"/>
        <v>0</v>
      </c>
      <c r="R37" s="161"/>
      <c r="S37" s="159">
        <f t="shared" si="6"/>
        <v>44</v>
      </c>
      <c r="T37" s="160">
        <v>4</v>
      </c>
      <c r="U37" s="159">
        <f t="shared" si="7"/>
        <v>0</v>
      </c>
      <c r="V37" s="161"/>
      <c r="W37" s="151">
        <f t="shared" si="8"/>
        <v>0</v>
      </c>
      <c r="X37" s="156"/>
      <c r="Y37" s="159">
        <f t="shared" si="9"/>
        <v>0</v>
      </c>
      <c r="Z37" s="161"/>
      <c r="AA37" s="151">
        <f t="shared" si="10"/>
        <v>0</v>
      </c>
      <c r="AB37" s="156"/>
      <c r="AC37" s="157">
        <f t="shared" si="12"/>
        <v>0</v>
      </c>
      <c r="AD37" s="161"/>
      <c r="AE37" s="157">
        <f t="shared" si="13"/>
        <v>0</v>
      </c>
      <c r="AF37" s="156"/>
      <c r="AG37" s="374" t="s">
        <v>252</v>
      </c>
    </row>
    <row r="38" spans="1:33" s="7" customFormat="1" ht="12.75">
      <c r="A38" s="325" t="s">
        <v>200</v>
      </c>
      <c r="B38" s="152" t="s">
        <v>234</v>
      </c>
      <c r="C38" s="153">
        <v>5</v>
      </c>
      <c r="D38" s="154">
        <f t="shared" si="1"/>
        <v>1</v>
      </c>
      <c r="E38" s="153"/>
      <c r="F38" s="153"/>
      <c r="G38" s="153"/>
      <c r="H38" s="153"/>
      <c r="I38" s="154">
        <f t="shared" si="15"/>
        <v>108</v>
      </c>
      <c r="J38" s="144">
        <f t="shared" si="2"/>
        <v>3</v>
      </c>
      <c r="K38" s="154">
        <f t="shared" si="14"/>
        <v>72</v>
      </c>
      <c r="L38" s="154">
        <f t="shared" si="16"/>
        <v>44</v>
      </c>
      <c r="M38" s="154">
        <f t="shared" si="17"/>
        <v>28</v>
      </c>
      <c r="N38" s="155">
        <v>18</v>
      </c>
      <c r="O38" s="155"/>
      <c r="P38" s="156">
        <v>26</v>
      </c>
      <c r="Q38" s="157">
        <f t="shared" si="11"/>
        <v>0</v>
      </c>
      <c r="R38" s="161"/>
      <c r="S38" s="159">
        <f t="shared" si="6"/>
        <v>0</v>
      </c>
      <c r="T38" s="160"/>
      <c r="U38" s="159">
        <f t="shared" si="7"/>
        <v>0</v>
      </c>
      <c r="V38" s="161"/>
      <c r="W38" s="151">
        <f t="shared" si="8"/>
        <v>0</v>
      </c>
      <c r="X38" s="156"/>
      <c r="Y38" s="159">
        <f t="shared" si="9"/>
        <v>44</v>
      </c>
      <c r="Z38" s="378">
        <v>3</v>
      </c>
      <c r="AA38" s="151">
        <f t="shared" si="10"/>
        <v>0</v>
      </c>
      <c r="AB38" s="156"/>
      <c r="AC38" s="157">
        <f t="shared" si="12"/>
        <v>0</v>
      </c>
      <c r="AD38" s="161"/>
      <c r="AE38" s="157">
        <f t="shared" si="13"/>
        <v>0</v>
      </c>
      <c r="AF38" s="156"/>
      <c r="AG38" s="374" t="s">
        <v>252</v>
      </c>
    </row>
    <row r="39" spans="1:33" s="7" customFormat="1" ht="12.75">
      <c r="A39" s="325" t="s">
        <v>201</v>
      </c>
      <c r="B39" s="152" t="s">
        <v>235</v>
      </c>
      <c r="C39" s="153">
        <v>3</v>
      </c>
      <c r="D39" s="154">
        <f t="shared" si="1"/>
        <v>1</v>
      </c>
      <c r="E39" s="153"/>
      <c r="F39" s="153"/>
      <c r="G39" s="153"/>
      <c r="H39" s="153"/>
      <c r="I39" s="154">
        <f t="shared" si="15"/>
        <v>144</v>
      </c>
      <c r="J39" s="144">
        <f t="shared" si="2"/>
        <v>4</v>
      </c>
      <c r="K39" s="154">
        <f t="shared" si="14"/>
        <v>108</v>
      </c>
      <c r="L39" s="154">
        <f t="shared" si="16"/>
        <v>44</v>
      </c>
      <c r="M39" s="154">
        <f t="shared" si="17"/>
        <v>64</v>
      </c>
      <c r="N39" s="155">
        <v>18</v>
      </c>
      <c r="O39" s="155">
        <v>6</v>
      </c>
      <c r="P39" s="156">
        <v>20</v>
      </c>
      <c r="Q39" s="157">
        <f t="shared" si="11"/>
        <v>0</v>
      </c>
      <c r="R39" s="161"/>
      <c r="S39" s="159">
        <f t="shared" si="6"/>
        <v>0</v>
      </c>
      <c r="T39" s="160"/>
      <c r="U39" s="159">
        <f t="shared" si="7"/>
        <v>44</v>
      </c>
      <c r="V39" s="161">
        <v>4</v>
      </c>
      <c r="W39" s="151">
        <f t="shared" si="8"/>
        <v>0</v>
      </c>
      <c r="X39" s="156"/>
      <c r="Y39" s="159">
        <f t="shared" si="9"/>
        <v>0</v>
      </c>
      <c r="Z39" s="161"/>
      <c r="AA39" s="151">
        <f t="shared" si="10"/>
        <v>0</v>
      </c>
      <c r="AB39" s="156"/>
      <c r="AC39" s="157">
        <f t="shared" si="12"/>
        <v>0</v>
      </c>
      <c r="AD39" s="161"/>
      <c r="AE39" s="157">
        <f t="shared" si="13"/>
        <v>0</v>
      </c>
      <c r="AF39" s="156"/>
      <c r="AG39" s="374" t="s">
        <v>252</v>
      </c>
    </row>
    <row r="40" spans="1:33" s="7" customFormat="1" ht="12.75">
      <c r="A40" s="325" t="s">
        <v>202</v>
      </c>
      <c r="B40" s="152" t="s">
        <v>142</v>
      </c>
      <c r="C40" s="153">
        <v>1</v>
      </c>
      <c r="D40" s="154">
        <f t="shared" si="1"/>
        <v>1</v>
      </c>
      <c r="E40" s="153"/>
      <c r="F40" s="153"/>
      <c r="G40" s="153"/>
      <c r="H40" s="153"/>
      <c r="I40" s="154">
        <f t="shared" si="15"/>
        <v>144</v>
      </c>
      <c r="J40" s="144">
        <f t="shared" si="2"/>
        <v>4</v>
      </c>
      <c r="K40" s="154">
        <f t="shared" si="14"/>
        <v>108</v>
      </c>
      <c r="L40" s="154">
        <f t="shared" si="16"/>
        <v>40</v>
      </c>
      <c r="M40" s="154">
        <f t="shared" si="17"/>
        <v>68</v>
      </c>
      <c r="N40" s="155">
        <v>8</v>
      </c>
      <c r="O40" s="155">
        <v>18</v>
      </c>
      <c r="P40" s="156">
        <v>14</v>
      </c>
      <c r="Q40" s="157">
        <f t="shared" si="11"/>
        <v>40</v>
      </c>
      <c r="R40" s="161">
        <v>4</v>
      </c>
      <c r="S40" s="159">
        <f t="shared" si="6"/>
        <v>0</v>
      </c>
      <c r="T40" s="160"/>
      <c r="U40" s="159">
        <f t="shared" si="7"/>
        <v>0</v>
      </c>
      <c r="V40" s="161"/>
      <c r="W40" s="151">
        <f t="shared" si="8"/>
        <v>0</v>
      </c>
      <c r="X40" s="156"/>
      <c r="Y40" s="159">
        <f t="shared" si="9"/>
        <v>0</v>
      </c>
      <c r="Z40" s="161"/>
      <c r="AA40" s="151">
        <f t="shared" si="10"/>
        <v>0</v>
      </c>
      <c r="AB40" s="156"/>
      <c r="AC40" s="157">
        <f t="shared" si="12"/>
        <v>0</v>
      </c>
      <c r="AD40" s="161"/>
      <c r="AE40" s="157">
        <f t="shared" si="13"/>
        <v>0</v>
      </c>
      <c r="AF40" s="156"/>
      <c r="AG40" s="374" t="s">
        <v>253</v>
      </c>
    </row>
    <row r="41" spans="1:33" s="7" customFormat="1" ht="12.75">
      <c r="A41" s="325" t="s">
        <v>203</v>
      </c>
      <c r="B41" s="152" t="s">
        <v>136</v>
      </c>
      <c r="C41" s="153">
        <v>2</v>
      </c>
      <c r="D41" s="154">
        <f t="shared" si="1"/>
        <v>1</v>
      </c>
      <c r="E41" s="153"/>
      <c r="F41" s="153"/>
      <c r="G41" s="153"/>
      <c r="H41" s="153"/>
      <c r="I41" s="154">
        <f t="shared" si="15"/>
        <v>144</v>
      </c>
      <c r="J41" s="144">
        <f t="shared" si="2"/>
        <v>4</v>
      </c>
      <c r="K41" s="154">
        <f t="shared" si="14"/>
        <v>108</v>
      </c>
      <c r="L41" s="154">
        <f t="shared" si="16"/>
        <v>44</v>
      </c>
      <c r="M41" s="154">
        <f t="shared" si="17"/>
        <v>64</v>
      </c>
      <c r="N41" s="155">
        <v>18</v>
      </c>
      <c r="O41" s="155">
        <v>14</v>
      </c>
      <c r="P41" s="156">
        <v>12</v>
      </c>
      <c r="Q41" s="157">
        <f t="shared" si="11"/>
        <v>0</v>
      </c>
      <c r="R41" s="161"/>
      <c r="S41" s="159">
        <f t="shared" si="6"/>
        <v>44</v>
      </c>
      <c r="T41" s="160">
        <v>4</v>
      </c>
      <c r="U41" s="159">
        <f t="shared" si="7"/>
        <v>0</v>
      </c>
      <c r="V41" s="161"/>
      <c r="W41" s="151">
        <f t="shared" si="8"/>
        <v>0</v>
      </c>
      <c r="X41" s="156"/>
      <c r="Y41" s="159">
        <f t="shared" si="9"/>
        <v>0</v>
      </c>
      <c r="Z41" s="161"/>
      <c r="AA41" s="151">
        <f t="shared" si="10"/>
        <v>0</v>
      </c>
      <c r="AB41" s="156"/>
      <c r="AC41" s="157">
        <f t="shared" si="12"/>
        <v>0</v>
      </c>
      <c r="AD41" s="161"/>
      <c r="AE41" s="157">
        <f t="shared" si="13"/>
        <v>0</v>
      </c>
      <c r="AF41" s="156"/>
      <c r="AG41" s="394" t="s">
        <v>254</v>
      </c>
    </row>
    <row r="42" spans="1:33" s="248" customFormat="1" ht="12.75">
      <c r="A42" s="325" t="s">
        <v>203</v>
      </c>
      <c r="B42" s="152" t="s">
        <v>136</v>
      </c>
      <c r="C42" s="153">
        <v>3</v>
      </c>
      <c r="D42" s="154">
        <f t="shared" si="1"/>
        <v>1</v>
      </c>
      <c r="E42" s="153"/>
      <c r="F42" s="153"/>
      <c r="G42" s="153"/>
      <c r="H42" s="153"/>
      <c r="I42" s="154">
        <f t="shared" si="15"/>
        <v>144</v>
      </c>
      <c r="J42" s="144">
        <f t="shared" si="2"/>
        <v>4</v>
      </c>
      <c r="K42" s="154">
        <f t="shared" si="14"/>
        <v>108</v>
      </c>
      <c r="L42" s="154">
        <f t="shared" si="16"/>
        <v>44</v>
      </c>
      <c r="M42" s="154">
        <f t="shared" si="17"/>
        <v>64</v>
      </c>
      <c r="N42" s="155">
        <v>18</v>
      </c>
      <c r="O42" s="155">
        <v>14</v>
      </c>
      <c r="P42" s="156">
        <v>12</v>
      </c>
      <c r="Q42" s="157">
        <f t="shared" si="11"/>
        <v>0</v>
      </c>
      <c r="R42" s="161"/>
      <c r="S42" s="159">
        <f t="shared" si="6"/>
        <v>0</v>
      </c>
      <c r="T42" s="160"/>
      <c r="U42" s="159">
        <f t="shared" si="7"/>
        <v>44</v>
      </c>
      <c r="V42" s="161">
        <v>4</v>
      </c>
      <c r="W42" s="151">
        <f t="shared" si="8"/>
        <v>0</v>
      </c>
      <c r="X42" s="156"/>
      <c r="Y42" s="159">
        <f t="shared" si="9"/>
        <v>0</v>
      </c>
      <c r="Z42" s="161"/>
      <c r="AA42" s="151">
        <f t="shared" si="10"/>
        <v>0</v>
      </c>
      <c r="AB42" s="156"/>
      <c r="AC42" s="157">
        <f t="shared" si="12"/>
        <v>0</v>
      </c>
      <c r="AD42" s="161"/>
      <c r="AE42" s="157">
        <f t="shared" si="13"/>
        <v>0</v>
      </c>
      <c r="AF42" s="156"/>
      <c r="AG42" s="395"/>
    </row>
    <row r="43" spans="1:33" s="248" customFormat="1" ht="12.75">
      <c r="A43" s="325" t="s">
        <v>204</v>
      </c>
      <c r="B43" s="152" t="s">
        <v>143</v>
      </c>
      <c r="C43" s="153">
        <v>1</v>
      </c>
      <c r="D43" s="154">
        <f aca="true" t="shared" si="18" ref="D43:D54">IF(C43&lt;&gt;0,1,0)</f>
        <v>1</v>
      </c>
      <c r="E43" s="153"/>
      <c r="F43" s="153"/>
      <c r="G43" s="153"/>
      <c r="H43" s="153"/>
      <c r="I43" s="154">
        <f aca="true" t="shared" si="19" ref="I43:I54">J43*36</f>
        <v>180</v>
      </c>
      <c r="J43" s="144">
        <f t="shared" si="2"/>
        <v>5</v>
      </c>
      <c r="K43" s="154">
        <f aca="true" t="shared" si="20" ref="K43:K54">IF(D43&lt;&gt;0,I43-36,I43-0)</f>
        <v>144</v>
      </c>
      <c r="L43" s="154">
        <f aca="true" t="shared" si="21" ref="L43:L54">N43+O43+P43</f>
        <v>56</v>
      </c>
      <c r="M43" s="154">
        <f aca="true" t="shared" si="22" ref="M43:M54">K43-L43</f>
        <v>88</v>
      </c>
      <c r="N43" s="155">
        <v>18</v>
      </c>
      <c r="O43" s="155">
        <v>30</v>
      </c>
      <c r="P43" s="156">
        <v>8</v>
      </c>
      <c r="Q43" s="157">
        <f t="shared" si="11"/>
        <v>56</v>
      </c>
      <c r="R43" s="161">
        <v>5</v>
      </c>
      <c r="S43" s="159">
        <f t="shared" si="6"/>
        <v>0</v>
      </c>
      <c r="T43" s="160"/>
      <c r="U43" s="159">
        <f t="shared" si="7"/>
        <v>0</v>
      </c>
      <c r="V43" s="161"/>
      <c r="W43" s="151">
        <f t="shared" si="8"/>
        <v>0</v>
      </c>
      <c r="X43" s="156"/>
      <c r="Y43" s="159">
        <f t="shared" si="9"/>
        <v>0</v>
      </c>
      <c r="Z43" s="161"/>
      <c r="AA43" s="151">
        <f t="shared" si="10"/>
        <v>0</v>
      </c>
      <c r="AB43" s="156"/>
      <c r="AC43" s="157">
        <f t="shared" si="12"/>
        <v>0</v>
      </c>
      <c r="AD43" s="161"/>
      <c r="AE43" s="157">
        <f t="shared" si="13"/>
        <v>0</v>
      </c>
      <c r="AF43" s="156"/>
      <c r="AG43" s="394" t="s">
        <v>255</v>
      </c>
    </row>
    <row r="44" spans="1:33" s="248" customFormat="1" ht="12.75">
      <c r="A44" s="325" t="s">
        <v>204</v>
      </c>
      <c r="B44" s="152" t="s">
        <v>143</v>
      </c>
      <c r="C44" s="153">
        <v>2</v>
      </c>
      <c r="D44" s="154">
        <f t="shared" si="18"/>
        <v>1</v>
      </c>
      <c r="E44" s="153"/>
      <c r="F44" s="153"/>
      <c r="G44" s="153"/>
      <c r="H44" s="153"/>
      <c r="I44" s="154">
        <f t="shared" si="19"/>
        <v>180</v>
      </c>
      <c r="J44" s="144">
        <f t="shared" si="2"/>
        <v>5</v>
      </c>
      <c r="K44" s="154">
        <f t="shared" si="20"/>
        <v>144</v>
      </c>
      <c r="L44" s="154">
        <f t="shared" si="21"/>
        <v>44</v>
      </c>
      <c r="M44" s="154">
        <f t="shared" si="22"/>
        <v>100</v>
      </c>
      <c r="N44" s="155">
        <v>18</v>
      </c>
      <c r="O44" s="155">
        <v>20</v>
      </c>
      <c r="P44" s="156">
        <v>6</v>
      </c>
      <c r="Q44" s="157">
        <f t="shared" si="11"/>
        <v>0</v>
      </c>
      <c r="R44" s="161"/>
      <c r="S44" s="159">
        <f t="shared" si="6"/>
        <v>44</v>
      </c>
      <c r="T44" s="160">
        <v>5</v>
      </c>
      <c r="U44" s="159">
        <f t="shared" si="7"/>
        <v>0</v>
      </c>
      <c r="V44" s="161"/>
      <c r="W44" s="151">
        <f t="shared" si="8"/>
        <v>0</v>
      </c>
      <c r="X44" s="156"/>
      <c r="Y44" s="159">
        <f t="shared" si="9"/>
        <v>0</v>
      </c>
      <c r="Z44" s="161"/>
      <c r="AA44" s="151">
        <f t="shared" si="10"/>
        <v>0</v>
      </c>
      <c r="AB44" s="156"/>
      <c r="AC44" s="157">
        <f t="shared" si="12"/>
        <v>0</v>
      </c>
      <c r="AD44" s="161"/>
      <c r="AE44" s="157">
        <f t="shared" si="13"/>
        <v>0</v>
      </c>
      <c r="AF44" s="156"/>
      <c r="AG44" s="395"/>
    </row>
    <row r="45" spans="1:33" s="248" customFormat="1" ht="12.75">
      <c r="A45" s="325" t="s">
        <v>205</v>
      </c>
      <c r="B45" s="152" t="s">
        <v>144</v>
      </c>
      <c r="C45" s="153">
        <v>4</v>
      </c>
      <c r="D45" s="154">
        <f t="shared" si="18"/>
        <v>1</v>
      </c>
      <c r="E45" s="153"/>
      <c r="F45" s="153"/>
      <c r="G45" s="153"/>
      <c r="H45" s="153"/>
      <c r="I45" s="154">
        <f t="shared" si="19"/>
        <v>108</v>
      </c>
      <c r="J45" s="144">
        <f t="shared" si="2"/>
        <v>3</v>
      </c>
      <c r="K45" s="154">
        <f t="shared" si="20"/>
        <v>72</v>
      </c>
      <c r="L45" s="154">
        <f t="shared" si="21"/>
        <v>32</v>
      </c>
      <c r="M45" s="154">
        <f t="shared" si="22"/>
        <v>40</v>
      </c>
      <c r="N45" s="155">
        <v>16</v>
      </c>
      <c r="O45" s="155">
        <v>16</v>
      </c>
      <c r="P45" s="156">
        <v>0</v>
      </c>
      <c r="Q45" s="157">
        <f t="shared" si="11"/>
        <v>0</v>
      </c>
      <c r="R45" s="161"/>
      <c r="S45" s="159">
        <f t="shared" si="6"/>
        <v>0</v>
      </c>
      <c r="T45" s="160"/>
      <c r="U45" s="159">
        <f t="shared" si="7"/>
        <v>0</v>
      </c>
      <c r="V45" s="161"/>
      <c r="W45" s="151">
        <f t="shared" si="8"/>
        <v>32</v>
      </c>
      <c r="X45" s="156">
        <v>3</v>
      </c>
      <c r="Y45" s="159">
        <f t="shared" si="9"/>
        <v>0</v>
      </c>
      <c r="Z45" s="161"/>
      <c r="AA45" s="151">
        <f t="shared" si="10"/>
        <v>0</v>
      </c>
      <c r="AB45" s="156"/>
      <c r="AC45" s="157">
        <f t="shared" si="12"/>
        <v>0</v>
      </c>
      <c r="AD45" s="161"/>
      <c r="AE45" s="157">
        <f t="shared" si="13"/>
        <v>0</v>
      </c>
      <c r="AF45" s="156"/>
      <c r="AG45" s="374" t="s">
        <v>256</v>
      </c>
    </row>
    <row r="46" spans="1:33" s="248" customFormat="1" ht="12.75">
      <c r="A46" s="325" t="s">
        <v>206</v>
      </c>
      <c r="B46" s="152" t="s">
        <v>145</v>
      </c>
      <c r="C46" s="153"/>
      <c r="D46" s="154">
        <f t="shared" si="18"/>
        <v>0</v>
      </c>
      <c r="E46" s="153">
        <v>2</v>
      </c>
      <c r="F46" s="153"/>
      <c r="G46" s="153"/>
      <c r="H46" s="153"/>
      <c r="I46" s="154">
        <f t="shared" si="19"/>
        <v>144</v>
      </c>
      <c r="J46" s="144">
        <f t="shared" si="2"/>
        <v>4</v>
      </c>
      <c r="K46" s="154">
        <f t="shared" si="20"/>
        <v>144</v>
      </c>
      <c r="L46" s="154">
        <f t="shared" si="21"/>
        <v>44</v>
      </c>
      <c r="M46" s="154">
        <f t="shared" si="22"/>
        <v>100</v>
      </c>
      <c r="N46" s="155">
        <v>16</v>
      </c>
      <c r="O46" s="155">
        <v>24</v>
      </c>
      <c r="P46" s="156">
        <v>4</v>
      </c>
      <c r="Q46" s="157"/>
      <c r="R46" s="161"/>
      <c r="S46" s="159">
        <f t="shared" si="6"/>
        <v>44</v>
      </c>
      <c r="T46" s="160">
        <v>4</v>
      </c>
      <c r="U46" s="159">
        <f t="shared" si="7"/>
        <v>0</v>
      </c>
      <c r="V46" s="161"/>
      <c r="W46" s="151">
        <f t="shared" si="8"/>
        <v>0</v>
      </c>
      <c r="X46" s="156"/>
      <c r="Y46" s="159">
        <f t="shared" si="9"/>
        <v>0</v>
      </c>
      <c r="Z46" s="161"/>
      <c r="AA46" s="151">
        <f t="shared" si="10"/>
        <v>0</v>
      </c>
      <c r="AB46" s="156"/>
      <c r="AC46" s="157">
        <f t="shared" si="12"/>
        <v>0</v>
      </c>
      <c r="AD46" s="161"/>
      <c r="AE46" s="157">
        <f t="shared" si="13"/>
        <v>0</v>
      </c>
      <c r="AF46" s="156"/>
      <c r="AG46" s="394" t="s">
        <v>255</v>
      </c>
    </row>
    <row r="47" spans="1:33" s="248" customFormat="1" ht="12.75">
      <c r="A47" s="325" t="s">
        <v>206</v>
      </c>
      <c r="B47" s="152" t="s">
        <v>145</v>
      </c>
      <c r="C47" s="153">
        <v>3</v>
      </c>
      <c r="D47" s="154">
        <f t="shared" si="18"/>
        <v>1</v>
      </c>
      <c r="E47" s="153"/>
      <c r="F47" s="153"/>
      <c r="G47" s="153"/>
      <c r="H47" s="153"/>
      <c r="I47" s="154">
        <f t="shared" si="19"/>
        <v>144</v>
      </c>
      <c r="J47" s="144">
        <f t="shared" si="2"/>
        <v>4</v>
      </c>
      <c r="K47" s="154">
        <f t="shared" si="20"/>
        <v>108</v>
      </c>
      <c r="L47" s="154">
        <f t="shared" si="21"/>
        <v>34</v>
      </c>
      <c r="M47" s="154">
        <f t="shared" si="22"/>
        <v>74</v>
      </c>
      <c r="N47" s="155">
        <v>12</v>
      </c>
      <c r="O47" s="155">
        <v>16</v>
      </c>
      <c r="P47" s="156">
        <v>6</v>
      </c>
      <c r="Q47" s="157">
        <f t="shared" si="11"/>
        <v>0</v>
      </c>
      <c r="R47" s="161"/>
      <c r="S47" s="159">
        <f t="shared" si="6"/>
        <v>0</v>
      </c>
      <c r="T47" s="160"/>
      <c r="U47" s="159">
        <f t="shared" si="7"/>
        <v>34</v>
      </c>
      <c r="V47" s="161">
        <v>4</v>
      </c>
      <c r="W47" s="151">
        <f t="shared" si="8"/>
        <v>0</v>
      </c>
      <c r="X47" s="156"/>
      <c r="Y47" s="159">
        <f t="shared" si="9"/>
        <v>0</v>
      </c>
      <c r="Z47" s="161"/>
      <c r="AA47" s="151">
        <f t="shared" si="10"/>
        <v>0</v>
      </c>
      <c r="AB47" s="156"/>
      <c r="AC47" s="157">
        <f t="shared" si="12"/>
        <v>0</v>
      </c>
      <c r="AD47" s="161"/>
      <c r="AE47" s="157">
        <f t="shared" si="13"/>
        <v>0</v>
      </c>
      <c r="AF47" s="156"/>
      <c r="AG47" s="395"/>
    </row>
    <row r="48" spans="1:33" s="248" customFormat="1" ht="12.75">
      <c r="A48" s="325" t="s">
        <v>207</v>
      </c>
      <c r="B48" s="152" t="s">
        <v>146</v>
      </c>
      <c r="C48" s="153"/>
      <c r="D48" s="154">
        <f t="shared" si="18"/>
        <v>0</v>
      </c>
      <c r="E48" s="153">
        <v>3</v>
      </c>
      <c r="F48" s="153"/>
      <c r="G48" s="153"/>
      <c r="H48" s="153"/>
      <c r="I48" s="154">
        <f t="shared" si="19"/>
        <v>144</v>
      </c>
      <c r="J48" s="144">
        <f t="shared" si="2"/>
        <v>4</v>
      </c>
      <c r="K48" s="154">
        <f t="shared" si="20"/>
        <v>144</v>
      </c>
      <c r="L48" s="154">
        <f t="shared" si="21"/>
        <v>40</v>
      </c>
      <c r="M48" s="154">
        <f t="shared" si="22"/>
        <v>104</v>
      </c>
      <c r="N48" s="155">
        <v>18</v>
      </c>
      <c r="O48" s="155">
        <v>16</v>
      </c>
      <c r="P48" s="156">
        <v>6</v>
      </c>
      <c r="Q48" s="157">
        <f t="shared" si="11"/>
        <v>0</v>
      </c>
      <c r="R48" s="161"/>
      <c r="S48" s="159">
        <f t="shared" si="6"/>
        <v>0</v>
      </c>
      <c r="T48" s="160"/>
      <c r="U48" s="159">
        <f t="shared" si="7"/>
        <v>40</v>
      </c>
      <c r="V48" s="161">
        <v>4</v>
      </c>
      <c r="W48" s="151">
        <f t="shared" si="8"/>
        <v>0</v>
      </c>
      <c r="X48" s="156"/>
      <c r="Y48" s="159">
        <f t="shared" si="9"/>
        <v>0</v>
      </c>
      <c r="Z48" s="161"/>
      <c r="AA48" s="151">
        <f t="shared" si="10"/>
        <v>0</v>
      </c>
      <c r="AB48" s="156"/>
      <c r="AC48" s="157">
        <f t="shared" si="12"/>
        <v>0</v>
      </c>
      <c r="AD48" s="161"/>
      <c r="AE48" s="157">
        <f t="shared" si="13"/>
        <v>0</v>
      </c>
      <c r="AF48" s="156"/>
      <c r="AG48" s="374" t="s">
        <v>256</v>
      </c>
    </row>
    <row r="49" spans="1:33" s="248" customFormat="1" ht="12.75">
      <c r="A49" s="325" t="s">
        <v>208</v>
      </c>
      <c r="B49" s="152" t="s">
        <v>228</v>
      </c>
      <c r="C49" s="153">
        <v>7</v>
      </c>
      <c r="D49" s="154">
        <f t="shared" si="18"/>
        <v>1</v>
      </c>
      <c r="E49" s="153"/>
      <c r="F49" s="153"/>
      <c r="G49" s="153"/>
      <c r="H49" s="153"/>
      <c r="I49" s="154">
        <f>J49*36</f>
        <v>216</v>
      </c>
      <c r="J49" s="144">
        <f>R49+T49+V49+X49+Z49+AB49+AD49+AF49</f>
        <v>6</v>
      </c>
      <c r="K49" s="154">
        <f>IF(D49&lt;&gt;0,I49-36,I49-0)</f>
        <v>180</v>
      </c>
      <c r="L49" s="154">
        <f>N49+O49+P49</f>
        <v>54</v>
      </c>
      <c r="M49" s="154">
        <f>K49-L49</f>
        <v>126</v>
      </c>
      <c r="N49" s="155">
        <v>18</v>
      </c>
      <c r="O49" s="155">
        <v>18</v>
      </c>
      <c r="P49" s="156">
        <v>18</v>
      </c>
      <c r="Q49" s="157">
        <f t="shared" si="11"/>
        <v>0</v>
      </c>
      <c r="R49" s="161"/>
      <c r="S49" s="159">
        <f t="shared" si="6"/>
        <v>0</v>
      </c>
      <c r="T49" s="160"/>
      <c r="U49" s="159">
        <f t="shared" si="7"/>
        <v>0</v>
      </c>
      <c r="V49" s="161"/>
      <c r="W49" s="151">
        <f t="shared" si="8"/>
        <v>0</v>
      </c>
      <c r="X49" s="156"/>
      <c r="Y49" s="159">
        <f t="shared" si="9"/>
        <v>0</v>
      </c>
      <c r="Z49" s="161"/>
      <c r="AA49" s="151">
        <f t="shared" si="10"/>
        <v>0</v>
      </c>
      <c r="AB49" s="156"/>
      <c r="AC49" s="157">
        <f t="shared" si="12"/>
        <v>54</v>
      </c>
      <c r="AD49" s="161">
        <v>6</v>
      </c>
      <c r="AE49" s="157">
        <f t="shared" si="13"/>
        <v>0</v>
      </c>
      <c r="AF49" s="156"/>
      <c r="AG49" s="374" t="s">
        <v>256</v>
      </c>
    </row>
    <row r="50" spans="1:33" s="248" customFormat="1" ht="12.75">
      <c r="A50" s="325" t="s">
        <v>209</v>
      </c>
      <c r="B50" s="152" t="s">
        <v>147</v>
      </c>
      <c r="C50" s="153">
        <v>5</v>
      </c>
      <c r="D50" s="154">
        <f t="shared" si="18"/>
        <v>1</v>
      </c>
      <c r="E50" s="153"/>
      <c r="F50" s="153"/>
      <c r="G50" s="153"/>
      <c r="H50" s="153"/>
      <c r="I50" s="154">
        <f t="shared" si="19"/>
        <v>144</v>
      </c>
      <c r="J50" s="144">
        <f t="shared" si="2"/>
        <v>4</v>
      </c>
      <c r="K50" s="154">
        <f t="shared" si="20"/>
        <v>108</v>
      </c>
      <c r="L50" s="154">
        <f t="shared" si="21"/>
        <v>36</v>
      </c>
      <c r="M50" s="154">
        <f t="shared" si="22"/>
        <v>72</v>
      </c>
      <c r="N50" s="155">
        <v>18</v>
      </c>
      <c r="O50" s="155">
        <v>18</v>
      </c>
      <c r="P50" s="156">
        <v>0</v>
      </c>
      <c r="Q50" s="157">
        <f t="shared" si="11"/>
        <v>0</v>
      </c>
      <c r="R50" s="161"/>
      <c r="S50" s="159">
        <f t="shared" si="6"/>
        <v>0</v>
      </c>
      <c r="T50" s="160"/>
      <c r="U50" s="159">
        <f t="shared" si="7"/>
        <v>0</v>
      </c>
      <c r="V50" s="161"/>
      <c r="W50" s="151">
        <f t="shared" si="8"/>
        <v>0</v>
      </c>
      <c r="X50" s="156"/>
      <c r="Y50" s="159">
        <f t="shared" si="9"/>
        <v>36</v>
      </c>
      <c r="Z50" s="161">
        <v>4</v>
      </c>
      <c r="AA50" s="151">
        <f t="shared" si="10"/>
        <v>0</v>
      </c>
      <c r="AB50" s="156"/>
      <c r="AC50" s="157">
        <f t="shared" si="12"/>
        <v>0</v>
      </c>
      <c r="AD50" s="161"/>
      <c r="AE50" s="157">
        <f t="shared" si="13"/>
        <v>0</v>
      </c>
      <c r="AF50" s="156"/>
      <c r="AG50" s="394" t="s">
        <v>295</v>
      </c>
    </row>
    <row r="51" spans="1:33" s="248" customFormat="1" ht="12.75">
      <c r="A51" s="325" t="s">
        <v>209</v>
      </c>
      <c r="B51" s="152" t="s">
        <v>147</v>
      </c>
      <c r="C51" s="153">
        <v>6</v>
      </c>
      <c r="D51" s="154">
        <f t="shared" si="18"/>
        <v>1</v>
      </c>
      <c r="E51" s="153"/>
      <c r="F51" s="153"/>
      <c r="G51" s="153">
        <v>6</v>
      </c>
      <c r="H51" s="153"/>
      <c r="I51" s="154">
        <f t="shared" si="19"/>
        <v>144</v>
      </c>
      <c r="J51" s="144">
        <f t="shared" si="2"/>
        <v>4</v>
      </c>
      <c r="K51" s="154">
        <f t="shared" si="20"/>
        <v>108</v>
      </c>
      <c r="L51" s="154">
        <f t="shared" si="21"/>
        <v>36</v>
      </c>
      <c r="M51" s="154">
        <f t="shared" si="22"/>
        <v>72</v>
      </c>
      <c r="N51" s="155">
        <v>18</v>
      </c>
      <c r="O51" s="155">
        <v>18</v>
      </c>
      <c r="P51" s="156">
        <v>0</v>
      </c>
      <c r="Q51" s="157">
        <f t="shared" si="11"/>
        <v>0</v>
      </c>
      <c r="R51" s="161"/>
      <c r="S51" s="159">
        <f t="shared" si="6"/>
        <v>0</v>
      </c>
      <c r="T51" s="160"/>
      <c r="U51" s="159">
        <f t="shared" si="7"/>
        <v>0</v>
      </c>
      <c r="V51" s="161"/>
      <c r="W51" s="151">
        <f t="shared" si="8"/>
        <v>0</v>
      </c>
      <c r="X51" s="156"/>
      <c r="Y51" s="159">
        <f t="shared" si="9"/>
        <v>0</v>
      </c>
      <c r="Z51" s="161"/>
      <c r="AA51" s="151">
        <f t="shared" si="10"/>
        <v>36</v>
      </c>
      <c r="AB51" s="156">
        <v>4</v>
      </c>
      <c r="AC51" s="157">
        <f t="shared" si="12"/>
        <v>0</v>
      </c>
      <c r="AD51" s="161"/>
      <c r="AE51" s="157">
        <f t="shared" si="13"/>
        <v>0</v>
      </c>
      <c r="AF51" s="156"/>
      <c r="AG51" s="395"/>
    </row>
    <row r="52" spans="1:33" s="248" customFormat="1" ht="12.75">
      <c r="A52" s="325" t="s">
        <v>210</v>
      </c>
      <c r="B52" s="152" t="s">
        <v>148</v>
      </c>
      <c r="C52" s="153">
        <v>4</v>
      </c>
      <c r="D52" s="154">
        <f t="shared" si="18"/>
        <v>1</v>
      </c>
      <c r="E52" s="153"/>
      <c r="F52" s="153"/>
      <c r="G52" s="153"/>
      <c r="H52" s="153"/>
      <c r="I52" s="154">
        <f t="shared" si="19"/>
        <v>144</v>
      </c>
      <c r="J52" s="144">
        <f t="shared" si="2"/>
        <v>4</v>
      </c>
      <c r="K52" s="154">
        <f t="shared" si="20"/>
        <v>108</v>
      </c>
      <c r="L52" s="154">
        <f t="shared" si="21"/>
        <v>38</v>
      </c>
      <c r="M52" s="154">
        <f t="shared" si="22"/>
        <v>70</v>
      </c>
      <c r="N52" s="155">
        <v>18</v>
      </c>
      <c r="O52" s="155">
        <v>20</v>
      </c>
      <c r="P52" s="156"/>
      <c r="Q52" s="157">
        <f t="shared" si="11"/>
        <v>0</v>
      </c>
      <c r="R52" s="161"/>
      <c r="S52" s="159">
        <f t="shared" si="6"/>
        <v>0</v>
      </c>
      <c r="T52" s="160"/>
      <c r="U52" s="159">
        <f t="shared" si="7"/>
        <v>0</v>
      </c>
      <c r="V52" s="161"/>
      <c r="W52" s="151">
        <f t="shared" si="8"/>
        <v>38</v>
      </c>
      <c r="X52" s="156">
        <v>4</v>
      </c>
      <c r="Y52" s="159">
        <f t="shared" si="9"/>
        <v>0</v>
      </c>
      <c r="Z52" s="161"/>
      <c r="AA52" s="151">
        <f t="shared" si="10"/>
        <v>0</v>
      </c>
      <c r="AB52" s="156"/>
      <c r="AC52" s="157">
        <f t="shared" si="12"/>
        <v>0</v>
      </c>
      <c r="AD52" s="161"/>
      <c r="AE52" s="157">
        <f t="shared" si="13"/>
        <v>0</v>
      </c>
      <c r="AF52" s="156"/>
      <c r="AG52" s="374" t="s">
        <v>334</v>
      </c>
    </row>
    <row r="53" spans="1:33" s="248" customFormat="1" ht="12.75">
      <c r="A53" s="325" t="s">
        <v>211</v>
      </c>
      <c r="B53" s="152" t="s">
        <v>149</v>
      </c>
      <c r="C53" s="153">
        <v>5</v>
      </c>
      <c r="D53" s="154">
        <f t="shared" si="18"/>
        <v>1</v>
      </c>
      <c r="E53" s="153"/>
      <c r="F53" s="153"/>
      <c r="G53" s="153">
        <v>5</v>
      </c>
      <c r="H53" s="153"/>
      <c r="I53" s="154">
        <f t="shared" si="19"/>
        <v>180</v>
      </c>
      <c r="J53" s="144">
        <f t="shared" si="2"/>
        <v>5</v>
      </c>
      <c r="K53" s="154">
        <f t="shared" si="20"/>
        <v>144</v>
      </c>
      <c r="L53" s="154">
        <f t="shared" si="21"/>
        <v>44</v>
      </c>
      <c r="M53" s="154">
        <f t="shared" si="22"/>
        <v>100</v>
      </c>
      <c r="N53" s="155">
        <v>18</v>
      </c>
      <c r="O53" s="155">
        <v>18</v>
      </c>
      <c r="P53" s="156">
        <v>8</v>
      </c>
      <c r="Q53" s="157">
        <f t="shared" si="11"/>
        <v>0</v>
      </c>
      <c r="R53" s="161"/>
      <c r="S53" s="159">
        <f t="shared" si="6"/>
        <v>0</v>
      </c>
      <c r="T53" s="160"/>
      <c r="U53" s="159">
        <f t="shared" si="7"/>
        <v>0</v>
      </c>
      <c r="V53" s="161"/>
      <c r="W53" s="151">
        <f t="shared" si="8"/>
        <v>0</v>
      </c>
      <c r="X53" s="156"/>
      <c r="Y53" s="159">
        <f t="shared" si="9"/>
        <v>44</v>
      </c>
      <c r="Z53" s="161">
        <v>5</v>
      </c>
      <c r="AA53" s="151">
        <f t="shared" si="10"/>
        <v>0</v>
      </c>
      <c r="AB53" s="156"/>
      <c r="AC53" s="157">
        <f t="shared" si="12"/>
        <v>0</v>
      </c>
      <c r="AD53" s="161"/>
      <c r="AE53" s="157">
        <f t="shared" si="13"/>
        <v>0</v>
      </c>
      <c r="AF53" s="156"/>
      <c r="AG53" s="374" t="s">
        <v>335</v>
      </c>
    </row>
    <row r="54" spans="1:33" s="248" customFormat="1" ht="12.75">
      <c r="A54" s="325" t="s">
        <v>212</v>
      </c>
      <c r="B54" s="152" t="s">
        <v>150</v>
      </c>
      <c r="C54" s="153">
        <v>6</v>
      </c>
      <c r="D54" s="154">
        <f t="shared" si="18"/>
        <v>1</v>
      </c>
      <c r="E54" s="153"/>
      <c r="F54" s="153"/>
      <c r="G54" s="153"/>
      <c r="H54" s="153"/>
      <c r="I54" s="154">
        <f t="shared" si="19"/>
        <v>216</v>
      </c>
      <c r="J54" s="144">
        <f t="shared" si="2"/>
        <v>6</v>
      </c>
      <c r="K54" s="154">
        <f t="shared" si="20"/>
        <v>180</v>
      </c>
      <c r="L54" s="154">
        <f t="shared" si="21"/>
        <v>54</v>
      </c>
      <c r="M54" s="154">
        <f t="shared" si="22"/>
        <v>126</v>
      </c>
      <c r="N54" s="155">
        <v>18</v>
      </c>
      <c r="O54" s="155">
        <v>18</v>
      </c>
      <c r="P54" s="156">
        <v>18</v>
      </c>
      <c r="Q54" s="157">
        <f t="shared" si="11"/>
        <v>0</v>
      </c>
      <c r="R54" s="161"/>
      <c r="S54" s="159">
        <f t="shared" si="6"/>
        <v>0</v>
      </c>
      <c r="T54" s="160"/>
      <c r="U54" s="159">
        <f t="shared" si="7"/>
        <v>0</v>
      </c>
      <c r="V54" s="161"/>
      <c r="W54" s="151">
        <f t="shared" si="8"/>
        <v>0</v>
      </c>
      <c r="X54" s="156"/>
      <c r="Y54" s="159">
        <f t="shared" si="9"/>
        <v>0</v>
      </c>
      <c r="Z54" s="161"/>
      <c r="AA54" s="151">
        <f t="shared" si="10"/>
        <v>54</v>
      </c>
      <c r="AB54" s="156">
        <v>6</v>
      </c>
      <c r="AC54" s="157">
        <f t="shared" si="12"/>
        <v>0</v>
      </c>
      <c r="AD54" s="161"/>
      <c r="AE54" s="157">
        <f t="shared" si="13"/>
        <v>0</v>
      </c>
      <c r="AF54" s="156"/>
      <c r="AG54" s="374" t="s">
        <v>296</v>
      </c>
    </row>
    <row r="55" spans="1:33" s="248" customFormat="1" ht="13.5" thickBot="1">
      <c r="A55" s="325" t="s">
        <v>213</v>
      </c>
      <c r="B55" s="152" t="s">
        <v>151</v>
      </c>
      <c r="C55" s="153">
        <v>3</v>
      </c>
      <c r="D55" s="154">
        <f>IF(C55&lt;&gt;0,1,0)</f>
        <v>1</v>
      </c>
      <c r="E55" s="153"/>
      <c r="F55" s="153"/>
      <c r="G55" s="153"/>
      <c r="H55" s="153"/>
      <c r="I55" s="154">
        <f>J55*36</f>
        <v>144</v>
      </c>
      <c r="J55" s="144">
        <f t="shared" si="2"/>
        <v>4</v>
      </c>
      <c r="K55" s="154">
        <f>IF(D55&lt;&gt;0,I55-36,I55-0)</f>
        <v>108</v>
      </c>
      <c r="L55" s="154">
        <f>N55+O55+P55</f>
        <v>34</v>
      </c>
      <c r="M55" s="154">
        <f>K55-L55</f>
        <v>74</v>
      </c>
      <c r="N55" s="155">
        <v>16</v>
      </c>
      <c r="O55" s="155">
        <v>18</v>
      </c>
      <c r="P55" s="156"/>
      <c r="Q55" s="157">
        <f t="shared" si="11"/>
        <v>0</v>
      </c>
      <c r="R55" s="161"/>
      <c r="S55" s="159">
        <f t="shared" si="6"/>
        <v>0</v>
      </c>
      <c r="T55" s="160"/>
      <c r="U55" s="159">
        <f t="shared" si="7"/>
        <v>34</v>
      </c>
      <c r="V55" s="161">
        <v>4</v>
      </c>
      <c r="W55" s="151">
        <f t="shared" si="8"/>
        <v>0</v>
      </c>
      <c r="X55" s="156"/>
      <c r="Y55" s="159">
        <f t="shared" si="9"/>
        <v>0</v>
      </c>
      <c r="Z55" s="161"/>
      <c r="AA55" s="151">
        <f t="shared" si="10"/>
        <v>0</v>
      </c>
      <c r="AB55" s="156"/>
      <c r="AC55" s="157">
        <f t="shared" si="12"/>
        <v>0</v>
      </c>
      <c r="AD55" s="161"/>
      <c r="AE55" s="157">
        <f t="shared" si="13"/>
        <v>0</v>
      </c>
      <c r="AF55" s="156"/>
      <c r="AG55" s="374" t="s">
        <v>336</v>
      </c>
    </row>
    <row r="56" spans="1:33" s="248" customFormat="1" ht="13.5" thickBot="1">
      <c r="A56" s="165" t="s">
        <v>103</v>
      </c>
      <c r="B56" s="132"/>
      <c r="C56" s="139">
        <f aca="true" t="shared" si="23" ref="C56:H56">C57+C85</f>
        <v>11</v>
      </c>
      <c r="D56" s="139">
        <f t="shared" si="23"/>
        <v>9</v>
      </c>
      <c r="E56" s="139">
        <f t="shared" si="23"/>
        <v>3</v>
      </c>
      <c r="F56" s="139">
        <f t="shared" si="23"/>
        <v>27</v>
      </c>
      <c r="G56" s="139">
        <f t="shared" si="23"/>
        <v>1</v>
      </c>
      <c r="H56" s="139">
        <f t="shared" si="23"/>
        <v>0</v>
      </c>
      <c r="I56" s="141"/>
      <c r="J56" s="404" t="s">
        <v>102</v>
      </c>
      <c r="K56" s="404"/>
      <c r="L56" s="141">
        <f>L57+L85</f>
        <v>4072</v>
      </c>
      <c r="M56" s="141"/>
      <c r="N56" s="404" t="s">
        <v>27</v>
      </c>
      <c r="O56" s="404"/>
      <c r="P56" s="404"/>
      <c r="Q56" s="404"/>
      <c r="R56" s="404"/>
      <c r="S56" s="141">
        <f>S57+S85</f>
        <v>104</v>
      </c>
      <c r="T56" s="410" t="s">
        <v>274</v>
      </c>
      <c r="U56" s="411"/>
      <c r="V56" s="410"/>
      <c r="W56" s="410"/>
      <c r="X56" s="410"/>
      <c r="Y56" s="410"/>
      <c r="Z56" s="410"/>
      <c r="AA56" s="410"/>
      <c r="AB56" s="410"/>
      <c r="AC56" s="141"/>
      <c r="AD56" s="141"/>
      <c r="AE56" s="141"/>
      <c r="AF56" s="141"/>
      <c r="AG56" s="375"/>
    </row>
    <row r="57" spans="1:33" s="248" customFormat="1" ht="13.5" thickBot="1">
      <c r="A57" s="165" t="s">
        <v>122</v>
      </c>
      <c r="B57" s="136"/>
      <c r="C57" s="138">
        <f>COUNT(C58:C84)</f>
        <v>11</v>
      </c>
      <c r="D57" s="139">
        <f>SUM(D58:D84)</f>
        <v>9</v>
      </c>
      <c r="E57" s="139">
        <f>COUNT(E58:E84)</f>
        <v>3</v>
      </c>
      <c r="F57" s="139">
        <f>COUNT(F58:F84)</f>
        <v>13</v>
      </c>
      <c r="G57" s="139">
        <f>COUNT(G58:G84)</f>
        <v>1</v>
      </c>
      <c r="H57" s="139">
        <f>COUNT(H58:H84)</f>
        <v>0</v>
      </c>
      <c r="I57" s="141"/>
      <c r="J57" s="404" t="s">
        <v>102</v>
      </c>
      <c r="K57" s="404"/>
      <c r="L57" s="141">
        <f>SUM(I58:I84)</f>
        <v>2920</v>
      </c>
      <c r="M57" s="141"/>
      <c r="N57" s="404" t="s">
        <v>27</v>
      </c>
      <c r="O57" s="404"/>
      <c r="P57" s="404"/>
      <c r="Q57" s="404"/>
      <c r="R57" s="404"/>
      <c r="S57" s="141">
        <f>SUM(J58:J84)</f>
        <v>72</v>
      </c>
      <c r="T57" s="408"/>
      <c r="U57" s="409"/>
      <c r="V57" s="408"/>
      <c r="W57" s="408"/>
      <c r="X57" s="408"/>
      <c r="Y57" s="408"/>
      <c r="Z57" s="408"/>
      <c r="AA57" s="408"/>
      <c r="AB57" s="408"/>
      <c r="AC57" s="141"/>
      <c r="AD57" s="141"/>
      <c r="AE57" s="141"/>
      <c r="AF57" s="141"/>
      <c r="AG57" s="375"/>
    </row>
    <row r="58" spans="1:33" s="248" customFormat="1" ht="12.75">
      <c r="A58" s="397" t="s">
        <v>123</v>
      </c>
      <c r="B58" s="396" t="s">
        <v>306</v>
      </c>
      <c r="C58" s="143"/>
      <c r="D58" s="144">
        <f aca="true" t="shared" si="24" ref="D58:D84">IF(C58&lt;&gt;0,1,0)</f>
        <v>0</v>
      </c>
      <c r="E58" s="143"/>
      <c r="F58" s="143">
        <v>2</v>
      </c>
      <c r="G58" s="143"/>
      <c r="H58" s="143"/>
      <c r="I58" s="399">
        <v>328</v>
      </c>
      <c r="J58" s="399" t="s">
        <v>227</v>
      </c>
      <c r="K58" s="144">
        <f>P58+N58+O58</f>
        <v>68</v>
      </c>
      <c r="L58" s="144">
        <f aca="true" t="shared" si="25" ref="L58:L64">N58+O58+P58</f>
        <v>68</v>
      </c>
      <c r="M58" s="144">
        <f aca="true" t="shared" si="26" ref="M58:M64">K58-L58</f>
        <v>0</v>
      </c>
      <c r="N58" s="145"/>
      <c r="O58" s="145"/>
      <c r="P58" s="146">
        <v>68</v>
      </c>
      <c r="Q58" s="149">
        <f>IF(OR(C58=$Q$20,E58=$Q$20,F58=$Q$20),L58,0)</f>
        <v>0</v>
      </c>
      <c r="R58" s="148"/>
      <c r="S58" s="151">
        <f>IF(OR(C58=$S$20,E58=$S$20,F58=$S$20),L58,0)</f>
        <v>68</v>
      </c>
      <c r="T58" s="146"/>
      <c r="U58" s="149">
        <f>IF(OR(C58=$U$20,E58=$U$20,F58=$U$20),L58,0)</f>
        <v>0</v>
      </c>
      <c r="V58" s="148"/>
      <c r="W58" s="151">
        <f>IF(OR(C58=$W$20,E58=$W$20,F58=$W$20),L58,0)</f>
        <v>0</v>
      </c>
      <c r="X58" s="146"/>
      <c r="Y58" s="149">
        <f>IF(OR(C58=$Y$20,E58=$Y$20,F58=$Y$20),L58,0)</f>
        <v>0</v>
      </c>
      <c r="Z58" s="148"/>
      <c r="AA58" s="151">
        <f>IF(OR(C58=$AA$20,E58=$AA$20,F58=$AA$20),L58,0)</f>
        <v>0</v>
      </c>
      <c r="AB58" s="146"/>
      <c r="AC58" s="149">
        <f>IF(OR(C58=$AC$20,E58=$AC$20,F58=$AC$20),L58,0)</f>
        <v>0</v>
      </c>
      <c r="AD58" s="148"/>
      <c r="AE58" s="149">
        <f>IF(OR(C58=$AE$20,E58=$AE$20,F58=$AE$20),L58,0)</f>
        <v>0</v>
      </c>
      <c r="AF58" s="365"/>
      <c r="AG58" s="394" t="s">
        <v>297</v>
      </c>
    </row>
    <row r="59" spans="1:33" s="248" customFormat="1" ht="12.75">
      <c r="A59" s="398"/>
      <c r="B59" s="396"/>
      <c r="C59" s="153"/>
      <c r="D59" s="154">
        <f t="shared" si="24"/>
        <v>0</v>
      </c>
      <c r="E59" s="153"/>
      <c r="F59" s="153">
        <v>3</v>
      </c>
      <c r="G59" s="153"/>
      <c r="H59" s="153"/>
      <c r="I59" s="399"/>
      <c r="J59" s="399"/>
      <c r="K59" s="154">
        <f>P59+N59+O59</f>
        <v>68</v>
      </c>
      <c r="L59" s="154">
        <f t="shared" si="25"/>
        <v>68</v>
      </c>
      <c r="M59" s="154">
        <f t="shared" si="26"/>
        <v>0</v>
      </c>
      <c r="N59" s="155"/>
      <c r="O59" s="155"/>
      <c r="P59" s="156">
        <v>68</v>
      </c>
      <c r="Q59" s="159">
        <f aca="true" t="shared" si="27" ref="Q59:Q84">IF(OR(C59=$Q$20,E59=$Q$20,F59=$Q$20),L59,0)</f>
        <v>0</v>
      </c>
      <c r="R59" s="161"/>
      <c r="S59" s="151">
        <f aca="true" t="shared" si="28" ref="S59:S84">IF(OR(C59=$S$20,E59=$S$20,F59=$S$20),L59,0)</f>
        <v>0</v>
      </c>
      <c r="T59" s="156"/>
      <c r="U59" s="159">
        <f aca="true" t="shared" si="29" ref="U59:U84">IF(OR(C59=$U$20,E59=$U$20,F59=$U$20),L59,0)</f>
        <v>68</v>
      </c>
      <c r="V59" s="161"/>
      <c r="W59" s="151">
        <f aca="true" t="shared" si="30" ref="W59:W84">IF(OR(C59=$W$20,E59=$W$20,F59=$W$20),L59,0)</f>
        <v>0</v>
      </c>
      <c r="X59" s="156"/>
      <c r="Y59" s="159">
        <f aca="true" t="shared" si="31" ref="Y59:Y84">IF(OR(C59=$Y$20,E59=$Y$20,F59=$Y$20),L59,0)</f>
        <v>0</v>
      </c>
      <c r="Z59" s="161"/>
      <c r="AA59" s="151">
        <f aca="true" t="shared" si="32" ref="AA59:AA84">IF(OR(C59=$AA$20,E59=$AA$20,F59=$AA$20),L59,0)</f>
        <v>0</v>
      </c>
      <c r="AB59" s="156"/>
      <c r="AC59" s="159">
        <f aca="true" t="shared" si="33" ref="AC59:AC84">IF(OR(C59=$AC$20,E59=$AC$20,F59=$AC$20),L59,0)</f>
        <v>0</v>
      </c>
      <c r="AD59" s="161"/>
      <c r="AE59" s="159">
        <f aca="true" t="shared" si="34" ref="AE59:AE84">IF(OR(C59=$AE$20,E59=$AE$20,F59=$AE$20),L59,0)</f>
        <v>0</v>
      </c>
      <c r="AF59" s="156"/>
      <c r="AG59" s="400"/>
    </row>
    <row r="60" spans="1:33" s="248" customFormat="1" ht="12.75">
      <c r="A60" s="398"/>
      <c r="B60" s="396"/>
      <c r="C60" s="153"/>
      <c r="D60" s="154">
        <f t="shared" si="24"/>
        <v>0</v>
      </c>
      <c r="E60" s="153"/>
      <c r="F60" s="153">
        <v>4</v>
      </c>
      <c r="G60" s="153"/>
      <c r="H60" s="153"/>
      <c r="I60" s="399"/>
      <c r="J60" s="399"/>
      <c r="K60" s="154">
        <f>P60+N60+O60</f>
        <v>68</v>
      </c>
      <c r="L60" s="154">
        <f t="shared" si="25"/>
        <v>68</v>
      </c>
      <c r="M60" s="154">
        <f t="shared" si="26"/>
        <v>0</v>
      </c>
      <c r="N60" s="155"/>
      <c r="O60" s="155"/>
      <c r="P60" s="156">
        <v>68</v>
      </c>
      <c r="Q60" s="159">
        <f t="shared" si="27"/>
        <v>0</v>
      </c>
      <c r="R60" s="161"/>
      <c r="S60" s="151">
        <f t="shared" si="28"/>
        <v>0</v>
      </c>
      <c r="T60" s="156"/>
      <c r="U60" s="159">
        <f t="shared" si="29"/>
        <v>0</v>
      </c>
      <c r="V60" s="161"/>
      <c r="W60" s="151">
        <f t="shared" si="30"/>
        <v>68</v>
      </c>
      <c r="X60" s="156"/>
      <c r="Y60" s="159">
        <f t="shared" si="31"/>
        <v>0</v>
      </c>
      <c r="Z60" s="161"/>
      <c r="AA60" s="151">
        <f t="shared" si="32"/>
        <v>0</v>
      </c>
      <c r="AB60" s="156"/>
      <c r="AC60" s="159">
        <f t="shared" si="33"/>
        <v>0</v>
      </c>
      <c r="AD60" s="161"/>
      <c r="AE60" s="159">
        <f t="shared" si="34"/>
        <v>0</v>
      </c>
      <c r="AF60" s="156"/>
      <c r="AG60" s="400"/>
    </row>
    <row r="61" spans="1:33" s="248" customFormat="1" ht="12.75">
      <c r="A61" s="398"/>
      <c r="B61" s="396"/>
      <c r="C61" s="153"/>
      <c r="D61" s="154">
        <f t="shared" si="24"/>
        <v>0</v>
      </c>
      <c r="E61" s="153"/>
      <c r="F61" s="153">
        <v>5</v>
      </c>
      <c r="G61" s="153"/>
      <c r="H61" s="153"/>
      <c r="I61" s="399"/>
      <c r="J61" s="399"/>
      <c r="K61" s="154">
        <f>P61+N61+O61</f>
        <v>68</v>
      </c>
      <c r="L61" s="154">
        <f t="shared" si="25"/>
        <v>68</v>
      </c>
      <c r="M61" s="154">
        <f t="shared" si="26"/>
        <v>0</v>
      </c>
      <c r="N61" s="155"/>
      <c r="O61" s="155"/>
      <c r="P61" s="156">
        <v>68</v>
      </c>
      <c r="Q61" s="159">
        <f t="shared" si="27"/>
        <v>0</v>
      </c>
      <c r="R61" s="161"/>
      <c r="S61" s="151">
        <f t="shared" si="28"/>
        <v>0</v>
      </c>
      <c r="T61" s="156"/>
      <c r="U61" s="159">
        <f t="shared" si="29"/>
        <v>0</v>
      </c>
      <c r="V61" s="161"/>
      <c r="W61" s="151">
        <f t="shared" si="30"/>
        <v>0</v>
      </c>
      <c r="X61" s="156"/>
      <c r="Y61" s="159">
        <f t="shared" si="31"/>
        <v>68</v>
      </c>
      <c r="Z61" s="161"/>
      <c r="AA61" s="151">
        <f t="shared" si="32"/>
        <v>0</v>
      </c>
      <c r="AB61" s="156"/>
      <c r="AC61" s="159">
        <f t="shared" si="33"/>
        <v>0</v>
      </c>
      <c r="AD61" s="161"/>
      <c r="AE61" s="159">
        <f t="shared" si="34"/>
        <v>0</v>
      </c>
      <c r="AF61" s="156"/>
      <c r="AG61" s="400"/>
    </row>
    <row r="62" spans="1:33" s="248" customFormat="1" ht="12.75">
      <c r="A62" s="398"/>
      <c r="B62" s="396"/>
      <c r="C62" s="153"/>
      <c r="D62" s="154">
        <f t="shared" si="24"/>
        <v>0</v>
      </c>
      <c r="E62" s="153"/>
      <c r="F62" s="153">
        <v>6</v>
      </c>
      <c r="G62" s="153"/>
      <c r="H62" s="153"/>
      <c r="I62" s="399"/>
      <c r="J62" s="399"/>
      <c r="K62" s="154">
        <f>P62+N62+O62</f>
        <v>56</v>
      </c>
      <c r="L62" s="154">
        <f t="shared" si="25"/>
        <v>56</v>
      </c>
      <c r="M62" s="154">
        <f t="shared" si="26"/>
        <v>0</v>
      </c>
      <c r="N62" s="155"/>
      <c r="O62" s="155"/>
      <c r="P62" s="156">
        <v>56</v>
      </c>
      <c r="Q62" s="159">
        <f t="shared" si="27"/>
        <v>0</v>
      </c>
      <c r="R62" s="161"/>
      <c r="S62" s="151">
        <f t="shared" si="28"/>
        <v>0</v>
      </c>
      <c r="T62" s="156"/>
      <c r="U62" s="159">
        <f t="shared" si="29"/>
        <v>0</v>
      </c>
      <c r="V62" s="161"/>
      <c r="W62" s="151">
        <f t="shared" si="30"/>
        <v>0</v>
      </c>
      <c r="X62" s="156"/>
      <c r="Y62" s="159">
        <f t="shared" si="31"/>
        <v>0</v>
      </c>
      <c r="Z62" s="161"/>
      <c r="AA62" s="151">
        <f t="shared" si="32"/>
        <v>56</v>
      </c>
      <c r="AB62" s="156"/>
      <c r="AC62" s="159">
        <f t="shared" si="33"/>
        <v>0</v>
      </c>
      <c r="AD62" s="161"/>
      <c r="AE62" s="159">
        <f t="shared" si="34"/>
        <v>0</v>
      </c>
      <c r="AF62" s="156"/>
      <c r="AG62" s="395"/>
    </row>
    <row r="63" spans="1:33" s="248" customFormat="1" ht="12.75">
      <c r="A63" s="327" t="s">
        <v>181</v>
      </c>
      <c r="B63" s="152" t="s">
        <v>245</v>
      </c>
      <c r="C63" s="153">
        <v>3</v>
      </c>
      <c r="D63" s="154"/>
      <c r="E63" s="153"/>
      <c r="F63" s="153"/>
      <c r="G63" s="153"/>
      <c r="H63" s="153"/>
      <c r="I63" s="154">
        <f>J63*36</f>
        <v>108</v>
      </c>
      <c r="J63" s="154">
        <f>R63+T63+V63+X63+Z63+AB63+AD63+AF63</f>
        <v>3</v>
      </c>
      <c r="K63" s="154">
        <f>IF(D63&lt;&gt;0,I63-36,I63-0)</f>
        <v>108</v>
      </c>
      <c r="L63" s="154">
        <f t="shared" si="25"/>
        <v>30</v>
      </c>
      <c r="M63" s="154">
        <f>K63-L63</f>
        <v>78</v>
      </c>
      <c r="N63" s="155">
        <v>12</v>
      </c>
      <c r="O63" s="155"/>
      <c r="P63" s="156">
        <v>18</v>
      </c>
      <c r="Q63" s="159">
        <f>IF(OR(C63=$Q$20,E63=$Q$20,F63=$Q$20),L63,0)</f>
        <v>0</v>
      </c>
      <c r="R63" s="161"/>
      <c r="S63" s="151">
        <f>IF(OR(C63=$S$20,E63=$S$20,F63=$S$20),L63,0)</f>
        <v>0</v>
      </c>
      <c r="T63" s="156"/>
      <c r="U63" s="159">
        <f>IF(OR(C63=$U$20,E63=$U$20,F63=$U$20),L63,0)</f>
        <v>30</v>
      </c>
      <c r="V63" s="161">
        <v>3</v>
      </c>
      <c r="W63" s="151">
        <f>IF(OR(C63=$W$20,E63=$W$20,F63=$W$20),L63,0)</f>
        <v>0</v>
      </c>
      <c r="X63" s="156"/>
      <c r="Y63" s="159">
        <f>IF(OR(C63=$Y$20,E63=$Y$20,F63=$Y$20),L63,0)</f>
        <v>0</v>
      </c>
      <c r="Z63" s="161"/>
      <c r="AA63" s="151">
        <f>IF(OR(C63=$AA$20,E63=$AA$20,F63=$AA$20),L63,0)</f>
        <v>0</v>
      </c>
      <c r="AB63" s="156"/>
      <c r="AC63" s="159">
        <f>IF(OR(C63=$AC$20,E63=$AC$20,F63=$AC$20),L63,0)</f>
        <v>0</v>
      </c>
      <c r="AD63" s="161"/>
      <c r="AE63" s="159">
        <f>IF(OR(C63=$AE$20,E63=$AE$20,F63=$AE$20),L63,0)</f>
        <v>0</v>
      </c>
      <c r="AF63" s="156"/>
      <c r="AG63" s="344" t="s">
        <v>298</v>
      </c>
    </row>
    <row r="64" spans="1:33" s="248" customFormat="1" ht="12.75">
      <c r="A64" s="327" t="s">
        <v>182</v>
      </c>
      <c r="B64" s="166" t="s">
        <v>236</v>
      </c>
      <c r="C64" s="153"/>
      <c r="D64" s="154">
        <f t="shared" si="24"/>
        <v>0</v>
      </c>
      <c r="E64" s="153">
        <v>4</v>
      </c>
      <c r="F64" s="153"/>
      <c r="G64" s="153"/>
      <c r="H64" s="153"/>
      <c r="I64" s="154">
        <f>J64*36</f>
        <v>108</v>
      </c>
      <c r="J64" s="154">
        <f>R64+T64+V64+X64+Z64+AB64+AD64+AF64</f>
        <v>3</v>
      </c>
      <c r="K64" s="154">
        <f>IF(D64&lt;&gt;0,I64-36,I64-0)</f>
        <v>108</v>
      </c>
      <c r="L64" s="154">
        <f t="shared" si="25"/>
        <v>44</v>
      </c>
      <c r="M64" s="154">
        <f t="shared" si="26"/>
        <v>64</v>
      </c>
      <c r="N64" s="155">
        <v>18</v>
      </c>
      <c r="O64" s="155"/>
      <c r="P64" s="156">
        <v>26</v>
      </c>
      <c r="Q64" s="159">
        <f t="shared" si="27"/>
        <v>0</v>
      </c>
      <c r="R64" s="161"/>
      <c r="S64" s="151">
        <f t="shared" si="28"/>
        <v>0</v>
      </c>
      <c r="T64" s="156"/>
      <c r="U64" s="159">
        <f t="shared" si="29"/>
        <v>0</v>
      </c>
      <c r="V64" s="161"/>
      <c r="W64" s="151">
        <f t="shared" si="30"/>
        <v>44</v>
      </c>
      <c r="X64" s="156">
        <v>3</v>
      </c>
      <c r="Y64" s="159">
        <f t="shared" si="31"/>
        <v>0</v>
      </c>
      <c r="Z64" s="161"/>
      <c r="AA64" s="151">
        <f t="shared" si="32"/>
        <v>0</v>
      </c>
      <c r="AB64" s="156"/>
      <c r="AC64" s="159">
        <f t="shared" si="33"/>
        <v>0</v>
      </c>
      <c r="AD64" s="161"/>
      <c r="AE64" s="159">
        <f t="shared" si="34"/>
        <v>0</v>
      </c>
      <c r="AF64" s="156"/>
      <c r="AG64" s="374" t="s">
        <v>298</v>
      </c>
    </row>
    <row r="65" spans="1:33" s="248" customFormat="1" ht="12.75">
      <c r="A65" s="327" t="s">
        <v>183</v>
      </c>
      <c r="B65" s="166" t="s">
        <v>138</v>
      </c>
      <c r="C65" s="153"/>
      <c r="D65" s="154">
        <f t="shared" si="24"/>
        <v>0</v>
      </c>
      <c r="E65" s="153"/>
      <c r="F65" s="153">
        <v>1</v>
      </c>
      <c r="G65" s="153"/>
      <c r="H65" s="153"/>
      <c r="I65" s="154">
        <f aca="true" t="shared" si="35" ref="I65:I84">J65*36</f>
        <v>72</v>
      </c>
      <c r="J65" s="154">
        <f aca="true" t="shared" si="36" ref="J65:J84">R65+T65+V65+X65+Z65+AB65+AD65+AF65</f>
        <v>2</v>
      </c>
      <c r="K65" s="154">
        <f aca="true" t="shared" si="37" ref="K65:K84">IF(D65&lt;&gt;0,I65-36,I65-0)</f>
        <v>72</v>
      </c>
      <c r="L65" s="154">
        <f aca="true" t="shared" si="38" ref="L65:L84">N65+O65+P65</f>
        <v>22</v>
      </c>
      <c r="M65" s="154">
        <f aca="true" t="shared" si="39" ref="M65:M84">K65-L65</f>
        <v>50</v>
      </c>
      <c r="N65" s="155">
        <v>22</v>
      </c>
      <c r="O65" s="155"/>
      <c r="P65" s="156"/>
      <c r="Q65" s="159">
        <f t="shared" si="27"/>
        <v>22</v>
      </c>
      <c r="R65" s="161">
        <v>2</v>
      </c>
      <c r="S65" s="151">
        <f t="shared" si="28"/>
        <v>0</v>
      </c>
      <c r="T65" s="156"/>
      <c r="U65" s="159">
        <f t="shared" si="29"/>
        <v>0</v>
      </c>
      <c r="V65" s="161"/>
      <c r="W65" s="151">
        <f t="shared" si="30"/>
        <v>0</v>
      </c>
      <c r="X65" s="156"/>
      <c r="Y65" s="159">
        <f t="shared" si="31"/>
        <v>0</v>
      </c>
      <c r="Z65" s="161"/>
      <c r="AA65" s="151">
        <f t="shared" si="32"/>
        <v>0</v>
      </c>
      <c r="AB65" s="156"/>
      <c r="AC65" s="159">
        <f t="shared" si="33"/>
        <v>0</v>
      </c>
      <c r="AD65" s="161"/>
      <c r="AE65" s="159">
        <f t="shared" si="34"/>
        <v>0</v>
      </c>
      <c r="AF65" s="156"/>
      <c r="AG65" s="374" t="s">
        <v>299</v>
      </c>
    </row>
    <row r="66" spans="1:33" s="248" customFormat="1" ht="12.75">
      <c r="A66" s="327" t="s">
        <v>184</v>
      </c>
      <c r="B66" s="166" t="s">
        <v>277</v>
      </c>
      <c r="C66" s="153"/>
      <c r="D66" s="154">
        <f t="shared" si="24"/>
        <v>0</v>
      </c>
      <c r="E66" s="153"/>
      <c r="F66" s="153">
        <v>7</v>
      </c>
      <c r="G66" s="153"/>
      <c r="H66" s="153"/>
      <c r="I66" s="154">
        <f t="shared" si="35"/>
        <v>72</v>
      </c>
      <c r="J66" s="154">
        <f t="shared" si="36"/>
        <v>2</v>
      </c>
      <c r="K66" s="154">
        <f t="shared" si="37"/>
        <v>72</v>
      </c>
      <c r="L66" s="154">
        <f t="shared" si="38"/>
        <v>20</v>
      </c>
      <c r="M66" s="154">
        <f t="shared" si="39"/>
        <v>52</v>
      </c>
      <c r="N66" s="155">
        <v>12</v>
      </c>
      <c r="O66" s="155"/>
      <c r="P66" s="156">
        <v>8</v>
      </c>
      <c r="Q66" s="159">
        <f t="shared" si="27"/>
        <v>0</v>
      </c>
      <c r="R66" s="161"/>
      <c r="S66" s="151">
        <f t="shared" si="28"/>
        <v>0</v>
      </c>
      <c r="T66" s="156"/>
      <c r="U66" s="159">
        <f t="shared" si="29"/>
        <v>0</v>
      </c>
      <c r="V66" s="161"/>
      <c r="W66" s="151">
        <f t="shared" si="30"/>
        <v>0</v>
      </c>
      <c r="X66" s="156"/>
      <c r="Y66" s="159">
        <f t="shared" si="31"/>
        <v>0</v>
      </c>
      <c r="Z66" s="161"/>
      <c r="AA66" s="151">
        <f t="shared" si="32"/>
        <v>0</v>
      </c>
      <c r="AB66" s="156"/>
      <c r="AC66" s="159">
        <f t="shared" si="33"/>
        <v>20</v>
      </c>
      <c r="AD66" s="161">
        <v>2</v>
      </c>
      <c r="AE66" s="159">
        <f t="shared" si="34"/>
        <v>0</v>
      </c>
      <c r="AF66" s="156"/>
      <c r="AG66" s="374" t="s">
        <v>299</v>
      </c>
    </row>
    <row r="67" spans="1:33" s="248" customFormat="1" ht="12.75">
      <c r="A67" s="327" t="s">
        <v>185</v>
      </c>
      <c r="B67" s="166" t="s">
        <v>237</v>
      </c>
      <c r="C67" s="153"/>
      <c r="D67" s="154">
        <f t="shared" si="24"/>
        <v>0</v>
      </c>
      <c r="E67" s="153"/>
      <c r="F67" s="153">
        <v>4</v>
      </c>
      <c r="G67" s="153"/>
      <c r="H67" s="153"/>
      <c r="I67" s="154">
        <f t="shared" si="35"/>
        <v>72</v>
      </c>
      <c r="J67" s="154">
        <f t="shared" si="36"/>
        <v>2</v>
      </c>
      <c r="K67" s="154">
        <f t="shared" si="37"/>
        <v>72</v>
      </c>
      <c r="L67" s="154">
        <f t="shared" si="38"/>
        <v>30</v>
      </c>
      <c r="M67" s="154">
        <f t="shared" si="39"/>
        <v>42</v>
      </c>
      <c r="N67" s="155">
        <v>12</v>
      </c>
      <c r="O67" s="155"/>
      <c r="P67" s="156">
        <v>18</v>
      </c>
      <c r="Q67" s="159">
        <f t="shared" si="27"/>
        <v>0</v>
      </c>
      <c r="R67" s="161"/>
      <c r="S67" s="151">
        <f t="shared" si="28"/>
        <v>0</v>
      </c>
      <c r="T67" s="156"/>
      <c r="U67" s="159">
        <f t="shared" si="29"/>
        <v>0</v>
      </c>
      <c r="V67" s="161"/>
      <c r="W67" s="151">
        <f t="shared" si="30"/>
        <v>30</v>
      </c>
      <c r="X67" s="156">
        <v>2</v>
      </c>
      <c r="Y67" s="159">
        <f t="shared" si="31"/>
        <v>0</v>
      </c>
      <c r="Z67" s="161"/>
      <c r="AA67" s="151">
        <f t="shared" si="32"/>
        <v>0</v>
      </c>
      <c r="AB67" s="156"/>
      <c r="AC67" s="159">
        <f t="shared" si="33"/>
        <v>0</v>
      </c>
      <c r="AD67" s="161"/>
      <c r="AE67" s="159">
        <f t="shared" si="34"/>
        <v>0</v>
      </c>
      <c r="AF67" s="156"/>
      <c r="AG67" s="374" t="s">
        <v>300</v>
      </c>
    </row>
    <row r="68" spans="1:33" s="248" customFormat="1" ht="12.75">
      <c r="A68" s="327" t="s">
        <v>186</v>
      </c>
      <c r="B68" s="166" t="s">
        <v>238</v>
      </c>
      <c r="C68" s="153"/>
      <c r="D68" s="154"/>
      <c r="E68" s="153"/>
      <c r="F68" s="153">
        <v>5</v>
      </c>
      <c r="G68" s="153"/>
      <c r="H68" s="153"/>
      <c r="I68" s="154">
        <f t="shared" si="35"/>
        <v>72</v>
      </c>
      <c r="J68" s="154">
        <f t="shared" si="36"/>
        <v>2</v>
      </c>
      <c r="K68" s="154">
        <f t="shared" si="37"/>
        <v>72</v>
      </c>
      <c r="L68" s="154">
        <f t="shared" si="38"/>
        <v>30</v>
      </c>
      <c r="M68" s="154">
        <f t="shared" si="39"/>
        <v>42</v>
      </c>
      <c r="N68" s="155">
        <v>12</v>
      </c>
      <c r="O68" s="155"/>
      <c r="P68" s="156">
        <v>18</v>
      </c>
      <c r="Q68" s="159">
        <f t="shared" si="27"/>
        <v>0</v>
      </c>
      <c r="R68" s="161"/>
      <c r="S68" s="151">
        <f t="shared" si="28"/>
        <v>0</v>
      </c>
      <c r="T68" s="156"/>
      <c r="U68" s="159">
        <f t="shared" si="29"/>
        <v>0</v>
      </c>
      <c r="V68" s="161"/>
      <c r="W68" s="151">
        <f t="shared" si="30"/>
        <v>0</v>
      </c>
      <c r="X68" s="156"/>
      <c r="Y68" s="159">
        <f t="shared" si="31"/>
        <v>30</v>
      </c>
      <c r="Z68" s="161">
        <v>2</v>
      </c>
      <c r="AA68" s="151">
        <f t="shared" si="32"/>
        <v>0</v>
      </c>
      <c r="AB68" s="156"/>
      <c r="AC68" s="159">
        <f t="shared" si="33"/>
        <v>0</v>
      </c>
      <c r="AD68" s="161"/>
      <c r="AE68" s="159">
        <f t="shared" si="34"/>
        <v>0</v>
      </c>
      <c r="AF68" s="156"/>
      <c r="AG68" s="374" t="s">
        <v>300</v>
      </c>
    </row>
    <row r="69" spans="1:33" s="248" customFormat="1" ht="12.75">
      <c r="A69" s="327" t="s">
        <v>187</v>
      </c>
      <c r="B69" s="166" t="s">
        <v>229</v>
      </c>
      <c r="C69" s="153">
        <v>2</v>
      </c>
      <c r="D69" s="154">
        <f t="shared" si="24"/>
        <v>1</v>
      </c>
      <c r="E69" s="153"/>
      <c r="F69" s="153"/>
      <c r="G69" s="153"/>
      <c r="H69" s="153"/>
      <c r="I69" s="154">
        <f t="shared" si="35"/>
        <v>144</v>
      </c>
      <c r="J69" s="154">
        <f t="shared" si="36"/>
        <v>4</v>
      </c>
      <c r="K69" s="154">
        <f t="shared" si="37"/>
        <v>108</v>
      </c>
      <c r="L69" s="154">
        <f t="shared" si="38"/>
        <v>44</v>
      </c>
      <c r="M69" s="154">
        <f t="shared" si="39"/>
        <v>64</v>
      </c>
      <c r="N69" s="155">
        <v>18</v>
      </c>
      <c r="O69" s="155"/>
      <c r="P69" s="156">
        <v>26</v>
      </c>
      <c r="Q69" s="159">
        <f t="shared" si="27"/>
        <v>0</v>
      </c>
      <c r="R69" s="161"/>
      <c r="S69" s="151">
        <f t="shared" si="28"/>
        <v>44</v>
      </c>
      <c r="T69" s="156">
        <v>4</v>
      </c>
      <c r="U69" s="159">
        <f t="shared" si="29"/>
        <v>0</v>
      </c>
      <c r="V69" s="161"/>
      <c r="W69" s="151">
        <f t="shared" si="30"/>
        <v>0</v>
      </c>
      <c r="X69" s="156"/>
      <c r="Y69" s="159">
        <f t="shared" si="31"/>
        <v>0</v>
      </c>
      <c r="Z69" s="161"/>
      <c r="AA69" s="151">
        <f t="shared" si="32"/>
        <v>0</v>
      </c>
      <c r="AB69" s="156"/>
      <c r="AC69" s="159">
        <f t="shared" si="33"/>
        <v>0</v>
      </c>
      <c r="AD69" s="161"/>
      <c r="AE69" s="159">
        <f t="shared" si="34"/>
        <v>0</v>
      </c>
      <c r="AF69" s="156"/>
      <c r="AG69" s="374" t="s">
        <v>252</v>
      </c>
    </row>
    <row r="70" spans="1:33" s="248" customFormat="1" ht="12.75">
      <c r="A70" s="327" t="s">
        <v>188</v>
      </c>
      <c r="B70" s="166" t="s">
        <v>153</v>
      </c>
      <c r="C70" s="153"/>
      <c r="D70" s="154">
        <f t="shared" si="24"/>
        <v>0</v>
      </c>
      <c r="E70" s="153"/>
      <c r="F70" s="153">
        <v>2</v>
      </c>
      <c r="G70" s="153"/>
      <c r="H70" s="153"/>
      <c r="I70" s="154">
        <f t="shared" si="35"/>
        <v>108</v>
      </c>
      <c r="J70" s="154">
        <f t="shared" si="36"/>
        <v>3</v>
      </c>
      <c r="K70" s="154">
        <f t="shared" si="37"/>
        <v>108</v>
      </c>
      <c r="L70" s="154">
        <f t="shared" si="38"/>
        <v>44</v>
      </c>
      <c r="M70" s="154">
        <f t="shared" si="39"/>
        <v>64</v>
      </c>
      <c r="N70" s="155">
        <v>18</v>
      </c>
      <c r="O70" s="155"/>
      <c r="P70" s="156">
        <v>26</v>
      </c>
      <c r="Q70" s="159">
        <f t="shared" si="27"/>
        <v>0</v>
      </c>
      <c r="R70" s="161"/>
      <c r="S70" s="151">
        <f t="shared" si="28"/>
        <v>44</v>
      </c>
      <c r="T70" s="156">
        <v>3</v>
      </c>
      <c r="U70" s="159">
        <f t="shared" si="29"/>
        <v>0</v>
      </c>
      <c r="V70" s="161"/>
      <c r="W70" s="151">
        <f t="shared" si="30"/>
        <v>0</v>
      </c>
      <c r="X70" s="156"/>
      <c r="Y70" s="159">
        <f t="shared" si="31"/>
        <v>0</v>
      </c>
      <c r="Z70" s="161"/>
      <c r="AA70" s="151">
        <f t="shared" si="32"/>
        <v>0</v>
      </c>
      <c r="AB70" s="156"/>
      <c r="AC70" s="159">
        <f t="shared" si="33"/>
        <v>0</v>
      </c>
      <c r="AD70" s="161"/>
      <c r="AE70" s="159">
        <f t="shared" si="34"/>
        <v>0</v>
      </c>
      <c r="AF70" s="156"/>
      <c r="AG70" s="374" t="s">
        <v>252</v>
      </c>
    </row>
    <row r="71" spans="1:33" s="248" customFormat="1" ht="12.75">
      <c r="A71" s="327" t="s">
        <v>189</v>
      </c>
      <c r="B71" s="166" t="s">
        <v>137</v>
      </c>
      <c r="C71" s="153"/>
      <c r="D71" s="154">
        <f t="shared" si="24"/>
        <v>0</v>
      </c>
      <c r="E71" s="153"/>
      <c r="F71" s="153">
        <v>4</v>
      </c>
      <c r="G71" s="153"/>
      <c r="H71" s="153"/>
      <c r="I71" s="154">
        <f t="shared" si="35"/>
        <v>108</v>
      </c>
      <c r="J71" s="154">
        <f t="shared" si="36"/>
        <v>3</v>
      </c>
      <c r="K71" s="154">
        <f t="shared" si="37"/>
        <v>108</v>
      </c>
      <c r="L71" s="154">
        <f t="shared" si="38"/>
        <v>44</v>
      </c>
      <c r="M71" s="154">
        <f t="shared" si="39"/>
        <v>64</v>
      </c>
      <c r="N71" s="155">
        <v>18</v>
      </c>
      <c r="O71" s="155">
        <v>10</v>
      </c>
      <c r="P71" s="156">
        <v>16</v>
      </c>
      <c r="Q71" s="159">
        <f t="shared" si="27"/>
        <v>0</v>
      </c>
      <c r="R71" s="161"/>
      <c r="S71" s="151">
        <f t="shared" si="28"/>
        <v>0</v>
      </c>
      <c r="T71" s="156"/>
      <c r="U71" s="159">
        <f t="shared" si="29"/>
        <v>0</v>
      </c>
      <c r="V71" s="161"/>
      <c r="W71" s="151">
        <f t="shared" si="30"/>
        <v>44</v>
      </c>
      <c r="X71" s="156">
        <v>3</v>
      </c>
      <c r="Y71" s="159">
        <f t="shared" si="31"/>
        <v>0</v>
      </c>
      <c r="Z71" s="161"/>
      <c r="AA71" s="151">
        <f t="shared" si="32"/>
        <v>0</v>
      </c>
      <c r="AB71" s="156"/>
      <c r="AC71" s="159">
        <f t="shared" si="33"/>
        <v>0</v>
      </c>
      <c r="AD71" s="161"/>
      <c r="AE71" s="159">
        <f t="shared" si="34"/>
        <v>0</v>
      </c>
      <c r="AF71" s="156"/>
      <c r="AG71" s="374" t="s">
        <v>252</v>
      </c>
    </row>
    <row r="72" spans="1:33" s="248" customFormat="1" ht="12.75">
      <c r="A72" s="327" t="s">
        <v>190</v>
      </c>
      <c r="B72" s="166" t="s">
        <v>239</v>
      </c>
      <c r="C72" s="153"/>
      <c r="D72" s="154">
        <f t="shared" si="24"/>
        <v>0</v>
      </c>
      <c r="E72" s="153"/>
      <c r="F72" s="153">
        <v>4</v>
      </c>
      <c r="G72" s="153"/>
      <c r="H72" s="153"/>
      <c r="I72" s="154">
        <f t="shared" si="35"/>
        <v>72</v>
      </c>
      <c r="J72" s="154">
        <f t="shared" si="36"/>
        <v>2</v>
      </c>
      <c r="K72" s="154">
        <f t="shared" si="37"/>
        <v>72</v>
      </c>
      <c r="L72" s="154">
        <f t="shared" si="38"/>
        <v>44</v>
      </c>
      <c r="M72" s="154">
        <f t="shared" si="39"/>
        <v>28</v>
      </c>
      <c r="N72" s="155">
        <v>18</v>
      </c>
      <c r="O72" s="155">
        <v>10</v>
      </c>
      <c r="P72" s="156">
        <v>16</v>
      </c>
      <c r="Q72" s="159">
        <f t="shared" si="27"/>
        <v>0</v>
      </c>
      <c r="R72" s="161"/>
      <c r="S72" s="151">
        <f t="shared" si="28"/>
        <v>0</v>
      </c>
      <c r="T72" s="156"/>
      <c r="U72" s="159">
        <f t="shared" si="29"/>
        <v>0</v>
      </c>
      <c r="V72" s="161"/>
      <c r="W72" s="151">
        <f t="shared" si="30"/>
        <v>44</v>
      </c>
      <c r="X72" s="156">
        <v>2</v>
      </c>
      <c r="Y72" s="159">
        <f t="shared" si="31"/>
        <v>0</v>
      </c>
      <c r="Z72" s="161"/>
      <c r="AA72" s="151">
        <f t="shared" si="32"/>
        <v>0</v>
      </c>
      <c r="AB72" s="156"/>
      <c r="AC72" s="159">
        <f t="shared" si="33"/>
        <v>0</v>
      </c>
      <c r="AD72" s="161"/>
      <c r="AE72" s="159">
        <f t="shared" si="34"/>
        <v>0</v>
      </c>
      <c r="AF72" s="156"/>
      <c r="AG72" s="394" t="s">
        <v>257</v>
      </c>
    </row>
    <row r="73" spans="1:33" s="248" customFormat="1" ht="12.75">
      <c r="A73" s="327" t="s">
        <v>190</v>
      </c>
      <c r="B73" s="166" t="s">
        <v>239</v>
      </c>
      <c r="C73" s="153">
        <v>5</v>
      </c>
      <c r="D73" s="154">
        <f t="shared" si="24"/>
        <v>1</v>
      </c>
      <c r="E73" s="153"/>
      <c r="F73" s="153"/>
      <c r="G73" s="153"/>
      <c r="H73" s="153"/>
      <c r="I73" s="154">
        <f t="shared" si="35"/>
        <v>108</v>
      </c>
      <c r="J73" s="154">
        <f t="shared" si="36"/>
        <v>3</v>
      </c>
      <c r="K73" s="154">
        <f t="shared" si="37"/>
        <v>72</v>
      </c>
      <c r="L73" s="154">
        <f t="shared" si="38"/>
        <v>44</v>
      </c>
      <c r="M73" s="154">
        <f t="shared" si="39"/>
        <v>28</v>
      </c>
      <c r="N73" s="155">
        <v>18</v>
      </c>
      <c r="O73" s="155">
        <v>20</v>
      </c>
      <c r="P73" s="156">
        <v>6</v>
      </c>
      <c r="Q73" s="159">
        <f t="shared" si="27"/>
        <v>0</v>
      </c>
      <c r="R73" s="161"/>
      <c r="S73" s="151">
        <f t="shared" si="28"/>
        <v>0</v>
      </c>
      <c r="T73" s="156"/>
      <c r="U73" s="159">
        <f t="shared" si="29"/>
        <v>0</v>
      </c>
      <c r="V73" s="161"/>
      <c r="W73" s="151">
        <f t="shared" si="30"/>
        <v>0</v>
      </c>
      <c r="X73" s="156"/>
      <c r="Y73" s="159">
        <f t="shared" si="31"/>
        <v>44</v>
      </c>
      <c r="Z73" s="161">
        <v>3</v>
      </c>
      <c r="AA73" s="151">
        <f t="shared" si="32"/>
        <v>0</v>
      </c>
      <c r="AB73" s="156"/>
      <c r="AC73" s="159">
        <f t="shared" si="33"/>
        <v>0</v>
      </c>
      <c r="AD73" s="161"/>
      <c r="AE73" s="159">
        <f t="shared" si="34"/>
        <v>0</v>
      </c>
      <c r="AF73" s="156"/>
      <c r="AG73" s="395"/>
    </row>
    <row r="74" spans="1:33" s="248" customFormat="1" ht="12.75">
      <c r="A74" s="327" t="s">
        <v>191</v>
      </c>
      <c r="B74" s="166" t="s">
        <v>240</v>
      </c>
      <c r="C74" s="153">
        <v>4</v>
      </c>
      <c r="D74" s="154"/>
      <c r="E74" s="153"/>
      <c r="F74" s="153"/>
      <c r="G74" s="153"/>
      <c r="H74" s="153"/>
      <c r="I74" s="154">
        <f t="shared" si="35"/>
        <v>144</v>
      </c>
      <c r="J74" s="154">
        <f t="shared" si="36"/>
        <v>4</v>
      </c>
      <c r="K74" s="154">
        <f t="shared" si="37"/>
        <v>144</v>
      </c>
      <c r="L74" s="154">
        <f t="shared" si="38"/>
        <v>44</v>
      </c>
      <c r="M74" s="154">
        <f t="shared" si="39"/>
        <v>100</v>
      </c>
      <c r="N74" s="155">
        <v>18</v>
      </c>
      <c r="O74" s="155">
        <v>26</v>
      </c>
      <c r="P74" s="156"/>
      <c r="Q74" s="159">
        <f t="shared" si="27"/>
        <v>0</v>
      </c>
      <c r="R74" s="161"/>
      <c r="S74" s="151">
        <f t="shared" si="28"/>
        <v>0</v>
      </c>
      <c r="T74" s="156"/>
      <c r="U74" s="159">
        <f t="shared" si="29"/>
        <v>0</v>
      </c>
      <c r="V74" s="161"/>
      <c r="W74" s="151">
        <f t="shared" si="30"/>
        <v>44</v>
      </c>
      <c r="X74" s="156">
        <v>4</v>
      </c>
      <c r="Y74" s="159">
        <f t="shared" si="31"/>
        <v>0</v>
      </c>
      <c r="Z74" s="161"/>
      <c r="AA74" s="151">
        <f t="shared" si="32"/>
        <v>0</v>
      </c>
      <c r="AB74" s="156"/>
      <c r="AC74" s="159">
        <f t="shared" si="33"/>
        <v>0</v>
      </c>
      <c r="AD74" s="161"/>
      <c r="AE74" s="159">
        <f t="shared" si="34"/>
        <v>0</v>
      </c>
      <c r="AF74" s="156"/>
      <c r="AG74" s="343" t="s">
        <v>252</v>
      </c>
    </row>
    <row r="75" spans="1:33" s="248" customFormat="1" ht="12.75">
      <c r="A75" s="327" t="s">
        <v>192</v>
      </c>
      <c r="B75" s="166" t="s">
        <v>233</v>
      </c>
      <c r="C75" s="153"/>
      <c r="D75" s="154"/>
      <c r="E75" s="153">
        <v>6</v>
      </c>
      <c r="F75" s="153"/>
      <c r="G75" s="153"/>
      <c r="H75" s="153"/>
      <c r="I75" s="154">
        <f t="shared" si="35"/>
        <v>144</v>
      </c>
      <c r="J75" s="154">
        <f t="shared" si="36"/>
        <v>4</v>
      </c>
      <c r="K75" s="154">
        <f t="shared" si="37"/>
        <v>144</v>
      </c>
      <c r="L75" s="154">
        <f t="shared" si="38"/>
        <v>44</v>
      </c>
      <c r="M75" s="154">
        <f t="shared" si="39"/>
        <v>100</v>
      </c>
      <c r="N75" s="155">
        <v>18</v>
      </c>
      <c r="O75" s="155"/>
      <c r="P75" s="156">
        <v>26</v>
      </c>
      <c r="Q75" s="159">
        <f t="shared" si="27"/>
        <v>0</v>
      </c>
      <c r="R75" s="161"/>
      <c r="S75" s="151">
        <f t="shared" si="28"/>
        <v>0</v>
      </c>
      <c r="T75" s="156"/>
      <c r="U75" s="159">
        <f t="shared" si="29"/>
        <v>0</v>
      </c>
      <c r="V75" s="161"/>
      <c r="W75" s="151">
        <f t="shared" si="30"/>
        <v>0</v>
      </c>
      <c r="X75" s="156"/>
      <c r="Y75" s="159">
        <f t="shared" si="31"/>
        <v>0</v>
      </c>
      <c r="Z75" s="161"/>
      <c r="AA75" s="151">
        <f t="shared" si="32"/>
        <v>44</v>
      </c>
      <c r="AB75" s="156">
        <v>4</v>
      </c>
      <c r="AC75" s="159">
        <f t="shared" si="33"/>
        <v>0</v>
      </c>
      <c r="AD75" s="161"/>
      <c r="AE75" s="159">
        <f t="shared" si="34"/>
        <v>0</v>
      </c>
      <c r="AF75" s="156"/>
      <c r="AG75" s="343" t="s">
        <v>252</v>
      </c>
    </row>
    <row r="76" spans="1:33" s="248" customFormat="1" ht="12.75">
      <c r="A76" s="327" t="s">
        <v>193</v>
      </c>
      <c r="B76" s="166" t="s">
        <v>155</v>
      </c>
      <c r="C76" s="153">
        <v>8</v>
      </c>
      <c r="D76" s="154">
        <f t="shared" si="24"/>
        <v>1</v>
      </c>
      <c r="E76" s="153"/>
      <c r="F76" s="153"/>
      <c r="G76" s="153"/>
      <c r="H76" s="153"/>
      <c r="I76" s="154">
        <f t="shared" si="35"/>
        <v>180</v>
      </c>
      <c r="J76" s="154">
        <f t="shared" si="36"/>
        <v>5</v>
      </c>
      <c r="K76" s="154">
        <f t="shared" si="37"/>
        <v>144</v>
      </c>
      <c r="L76" s="154">
        <f t="shared" si="38"/>
        <v>62</v>
      </c>
      <c r="M76" s="154">
        <f t="shared" si="39"/>
        <v>82</v>
      </c>
      <c r="N76" s="155">
        <v>18</v>
      </c>
      <c r="O76" s="155">
        <v>36</v>
      </c>
      <c r="P76" s="156">
        <v>8</v>
      </c>
      <c r="Q76" s="159">
        <f t="shared" si="27"/>
        <v>0</v>
      </c>
      <c r="R76" s="161"/>
      <c r="S76" s="151">
        <f t="shared" si="28"/>
        <v>0</v>
      </c>
      <c r="T76" s="156"/>
      <c r="U76" s="159">
        <f t="shared" si="29"/>
        <v>0</v>
      </c>
      <c r="V76" s="161"/>
      <c r="W76" s="151">
        <f t="shared" si="30"/>
        <v>0</v>
      </c>
      <c r="X76" s="156"/>
      <c r="Y76" s="159">
        <f t="shared" si="31"/>
        <v>0</v>
      </c>
      <c r="Z76" s="161"/>
      <c r="AA76" s="151">
        <f t="shared" si="32"/>
        <v>0</v>
      </c>
      <c r="AB76" s="156"/>
      <c r="AC76" s="159">
        <f t="shared" si="33"/>
        <v>0</v>
      </c>
      <c r="AD76" s="161"/>
      <c r="AE76" s="159">
        <f t="shared" si="34"/>
        <v>62</v>
      </c>
      <c r="AF76" s="379">
        <v>5</v>
      </c>
      <c r="AG76" s="328" t="s">
        <v>301</v>
      </c>
    </row>
    <row r="77" spans="1:33" s="248" customFormat="1" ht="12.75">
      <c r="A77" s="327" t="s">
        <v>194</v>
      </c>
      <c r="B77" s="166" t="s">
        <v>158</v>
      </c>
      <c r="C77" s="153"/>
      <c r="D77" s="154">
        <f t="shared" si="24"/>
        <v>0</v>
      </c>
      <c r="E77" s="153"/>
      <c r="F77" s="153">
        <v>1</v>
      </c>
      <c r="G77" s="153"/>
      <c r="H77" s="153"/>
      <c r="I77" s="154">
        <f t="shared" si="35"/>
        <v>72</v>
      </c>
      <c r="J77" s="154">
        <f t="shared" si="36"/>
        <v>2</v>
      </c>
      <c r="K77" s="154">
        <f t="shared" si="37"/>
        <v>72</v>
      </c>
      <c r="L77" s="154">
        <f t="shared" si="38"/>
        <v>22</v>
      </c>
      <c r="M77" s="154">
        <f t="shared" si="39"/>
        <v>50</v>
      </c>
      <c r="N77" s="155">
        <v>8</v>
      </c>
      <c r="O77" s="155">
        <v>8</v>
      </c>
      <c r="P77" s="156">
        <v>6</v>
      </c>
      <c r="Q77" s="159">
        <f t="shared" si="27"/>
        <v>22</v>
      </c>
      <c r="R77" s="161">
        <v>2</v>
      </c>
      <c r="S77" s="151">
        <f t="shared" si="28"/>
        <v>0</v>
      </c>
      <c r="T77" s="156"/>
      <c r="U77" s="159">
        <f t="shared" si="29"/>
        <v>0</v>
      </c>
      <c r="V77" s="161"/>
      <c r="W77" s="151">
        <f t="shared" si="30"/>
        <v>0</v>
      </c>
      <c r="X77" s="156"/>
      <c r="Y77" s="159">
        <f t="shared" si="31"/>
        <v>0</v>
      </c>
      <c r="Z77" s="161"/>
      <c r="AA77" s="151">
        <f t="shared" si="32"/>
        <v>0</v>
      </c>
      <c r="AB77" s="156"/>
      <c r="AC77" s="159">
        <f t="shared" si="33"/>
        <v>0</v>
      </c>
      <c r="AD77" s="161"/>
      <c r="AE77" s="159">
        <f t="shared" si="34"/>
        <v>0</v>
      </c>
      <c r="AF77" s="156"/>
      <c r="AG77" s="329" t="s">
        <v>258</v>
      </c>
    </row>
    <row r="78" spans="1:33" s="248" customFormat="1" ht="12.75">
      <c r="A78" s="327" t="s">
        <v>195</v>
      </c>
      <c r="B78" s="166" t="s">
        <v>152</v>
      </c>
      <c r="C78" s="153">
        <v>7</v>
      </c>
      <c r="D78" s="154">
        <f t="shared" si="24"/>
        <v>1</v>
      </c>
      <c r="E78" s="153"/>
      <c r="F78" s="153"/>
      <c r="G78" s="153"/>
      <c r="H78" s="153"/>
      <c r="I78" s="154">
        <f t="shared" si="35"/>
        <v>216</v>
      </c>
      <c r="J78" s="154">
        <f t="shared" si="36"/>
        <v>6</v>
      </c>
      <c r="K78" s="154">
        <f t="shared" si="37"/>
        <v>180</v>
      </c>
      <c r="L78" s="154">
        <f t="shared" si="38"/>
        <v>72</v>
      </c>
      <c r="M78" s="154">
        <f t="shared" si="39"/>
        <v>108</v>
      </c>
      <c r="N78" s="155">
        <v>24</v>
      </c>
      <c r="O78" s="155">
        <v>24</v>
      </c>
      <c r="P78" s="156">
        <v>24</v>
      </c>
      <c r="Q78" s="159">
        <f t="shared" si="27"/>
        <v>0</v>
      </c>
      <c r="R78" s="161"/>
      <c r="S78" s="151">
        <f t="shared" si="28"/>
        <v>0</v>
      </c>
      <c r="T78" s="156"/>
      <c r="U78" s="159">
        <f t="shared" si="29"/>
        <v>0</v>
      </c>
      <c r="V78" s="161"/>
      <c r="W78" s="151">
        <f t="shared" si="30"/>
        <v>0</v>
      </c>
      <c r="X78" s="156"/>
      <c r="Y78" s="159">
        <f t="shared" si="31"/>
        <v>0</v>
      </c>
      <c r="Z78" s="161"/>
      <c r="AA78" s="151">
        <f t="shared" si="32"/>
        <v>0</v>
      </c>
      <c r="AB78" s="156"/>
      <c r="AC78" s="159">
        <f t="shared" si="33"/>
        <v>72</v>
      </c>
      <c r="AD78" s="161">
        <v>6</v>
      </c>
      <c r="AE78" s="159">
        <f t="shared" si="34"/>
        <v>0</v>
      </c>
      <c r="AF78" s="156"/>
      <c r="AG78" s="374" t="s">
        <v>302</v>
      </c>
    </row>
    <row r="79" spans="1:33" s="248" customFormat="1" ht="12.75">
      <c r="A79" s="327" t="s">
        <v>196</v>
      </c>
      <c r="B79" s="166" t="s">
        <v>154</v>
      </c>
      <c r="C79" s="153"/>
      <c r="D79" s="154">
        <f t="shared" si="24"/>
        <v>0</v>
      </c>
      <c r="E79" s="153">
        <v>7</v>
      </c>
      <c r="F79" s="153"/>
      <c r="G79" s="153"/>
      <c r="H79" s="153"/>
      <c r="I79" s="154">
        <f t="shared" si="35"/>
        <v>144</v>
      </c>
      <c r="J79" s="154">
        <f t="shared" si="36"/>
        <v>4</v>
      </c>
      <c r="K79" s="154">
        <f t="shared" si="37"/>
        <v>144</v>
      </c>
      <c r="L79" s="154">
        <f t="shared" si="38"/>
        <v>46</v>
      </c>
      <c r="M79" s="154">
        <f t="shared" si="39"/>
        <v>98</v>
      </c>
      <c r="N79" s="155">
        <v>18</v>
      </c>
      <c r="O79" s="155">
        <v>20</v>
      </c>
      <c r="P79" s="156">
        <v>8</v>
      </c>
      <c r="Q79" s="159">
        <f t="shared" si="27"/>
        <v>0</v>
      </c>
      <c r="R79" s="161"/>
      <c r="S79" s="151">
        <f t="shared" si="28"/>
        <v>0</v>
      </c>
      <c r="T79" s="156"/>
      <c r="U79" s="159">
        <f t="shared" si="29"/>
        <v>0</v>
      </c>
      <c r="V79" s="161"/>
      <c r="W79" s="151">
        <f t="shared" si="30"/>
        <v>0</v>
      </c>
      <c r="X79" s="156"/>
      <c r="Y79" s="159">
        <f t="shared" si="31"/>
        <v>0</v>
      </c>
      <c r="Z79" s="161"/>
      <c r="AA79" s="151">
        <f t="shared" si="32"/>
        <v>0</v>
      </c>
      <c r="AB79" s="156"/>
      <c r="AC79" s="159">
        <f t="shared" si="33"/>
        <v>46</v>
      </c>
      <c r="AD79" s="161">
        <v>4</v>
      </c>
      <c r="AE79" s="159">
        <f t="shared" si="34"/>
        <v>0</v>
      </c>
      <c r="AF79" s="156"/>
      <c r="AG79" s="394" t="s">
        <v>303</v>
      </c>
    </row>
    <row r="80" spans="1:33" s="248" customFormat="1" ht="12.75" customHeight="1">
      <c r="A80" s="327" t="s">
        <v>196</v>
      </c>
      <c r="B80" s="166" t="s">
        <v>154</v>
      </c>
      <c r="C80" s="153">
        <v>8</v>
      </c>
      <c r="D80" s="154">
        <f t="shared" si="24"/>
        <v>1</v>
      </c>
      <c r="E80" s="153"/>
      <c r="F80" s="153"/>
      <c r="G80" s="153"/>
      <c r="H80" s="153"/>
      <c r="I80" s="154">
        <f t="shared" si="35"/>
        <v>108</v>
      </c>
      <c r="J80" s="154">
        <f t="shared" si="36"/>
        <v>3</v>
      </c>
      <c r="K80" s="154">
        <f t="shared" si="37"/>
        <v>72</v>
      </c>
      <c r="L80" s="154">
        <f t="shared" si="38"/>
        <v>40</v>
      </c>
      <c r="M80" s="154">
        <f t="shared" si="39"/>
        <v>32</v>
      </c>
      <c r="N80" s="155">
        <v>18</v>
      </c>
      <c r="O80" s="155">
        <v>16</v>
      </c>
      <c r="P80" s="156">
        <v>6</v>
      </c>
      <c r="Q80" s="159">
        <f t="shared" si="27"/>
        <v>0</v>
      </c>
      <c r="R80" s="161"/>
      <c r="S80" s="151">
        <f t="shared" si="28"/>
        <v>0</v>
      </c>
      <c r="T80" s="156"/>
      <c r="U80" s="159">
        <f t="shared" si="29"/>
        <v>0</v>
      </c>
      <c r="V80" s="161"/>
      <c r="W80" s="151">
        <f t="shared" si="30"/>
        <v>0</v>
      </c>
      <c r="X80" s="156"/>
      <c r="Y80" s="159">
        <f t="shared" si="31"/>
        <v>0</v>
      </c>
      <c r="Z80" s="161"/>
      <c r="AA80" s="151">
        <f t="shared" si="32"/>
        <v>0</v>
      </c>
      <c r="AB80" s="156"/>
      <c r="AC80" s="159">
        <f t="shared" si="33"/>
        <v>0</v>
      </c>
      <c r="AD80" s="161"/>
      <c r="AE80" s="159">
        <f t="shared" si="34"/>
        <v>40</v>
      </c>
      <c r="AF80" s="379">
        <v>3</v>
      </c>
      <c r="AG80" s="395"/>
    </row>
    <row r="81" spans="1:33" s="248" customFormat="1" ht="12.75">
      <c r="A81" s="327" t="s">
        <v>230</v>
      </c>
      <c r="B81" s="166" t="s">
        <v>156</v>
      </c>
      <c r="C81" s="153">
        <v>5</v>
      </c>
      <c r="D81" s="154">
        <f t="shared" si="24"/>
        <v>1</v>
      </c>
      <c r="E81" s="153"/>
      <c r="F81" s="153"/>
      <c r="G81" s="153"/>
      <c r="H81" s="153"/>
      <c r="I81" s="154">
        <f t="shared" si="35"/>
        <v>144</v>
      </c>
      <c r="J81" s="154">
        <f t="shared" si="36"/>
        <v>4</v>
      </c>
      <c r="K81" s="154">
        <f t="shared" si="37"/>
        <v>108</v>
      </c>
      <c r="L81" s="154">
        <f t="shared" si="38"/>
        <v>38</v>
      </c>
      <c r="M81" s="154">
        <f t="shared" si="39"/>
        <v>70</v>
      </c>
      <c r="N81" s="155">
        <v>18</v>
      </c>
      <c r="O81" s="155">
        <v>10</v>
      </c>
      <c r="P81" s="156">
        <v>10</v>
      </c>
      <c r="Q81" s="159">
        <f t="shared" si="27"/>
        <v>0</v>
      </c>
      <c r="R81" s="161"/>
      <c r="S81" s="151">
        <f t="shared" si="28"/>
        <v>0</v>
      </c>
      <c r="T81" s="156"/>
      <c r="U81" s="159">
        <f t="shared" si="29"/>
        <v>0</v>
      </c>
      <c r="V81" s="161"/>
      <c r="W81" s="151">
        <f t="shared" si="30"/>
        <v>0</v>
      </c>
      <c r="X81" s="156"/>
      <c r="Y81" s="159">
        <f t="shared" si="31"/>
        <v>38</v>
      </c>
      <c r="Z81" s="161">
        <v>4</v>
      </c>
      <c r="AA81" s="151">
        <f t="shared" si="32"/>
        <v>0</v>
      </c>
      <c r="AB81" s="156"/>
      <c r="AC81" s="159">
        <f t="shared" si="33"/>
        <v>0</v>
      </c>
      <c r="AD81" s="161"/>
      <c r="AE81" s="159">
        <f t="shared" si="34"/>
        <v>0</v>
      </c>
      <c r="AF81" s="156"/>
      <c r="AG81" s="329" t="s">
        <v>256</v>
      </c>
    </row>
    <row r="82" spans="1:33" s="248" customFormat="1" ht="12.75">
      <c r="A82" s="327" t="s">
        <v>231</v>
      </c>
      <c r="B82" s="166" t="s">
        <v>333</v>
      </c>
      <c r="C82" s="153">
        <v>6</v>
      </c>
      <c r="D82" s="154">
        <f t="shared" si="24"/>
        <v>1</v>
      </c>
      <c r="E82" s="153"/>
      <c r="F82" s="153"/>
      <c r="G82" s="153"/>
      <c r="H82" s="153"/>
      <c r="I82" s="154">
        <f t="shared" si="35"/>
        <v>144</v>
      </c>
      <c r="J82" s="154">
        <f t="shared" si="36"/>
        <v>4</v>
      </c>
      <c r="K82" s="154">
        <f t="shared" si="37"/>
        <v>108</v>
      </c>
      <c r="L82" s="154">
        <f t="shared" si="38"/>
        <v>36</v>
      </c>
      <c r="M82" s="154">
        <f t="shared" si="39"/>
        <v>72</v>
      </c>
      <c r="N82" s="155">
        <v>10</v>
      </c>
      <c r="O82" s="155">
        <v>20</v>
      </c>
      <c r="P82" s="156">
        <v>6</v>
      </c>
      <c r="Q82" s="159">
        <f t="shared" si="27"/>
        <v>0</v>
      </c>
      <c r="R82" s="161"/>
      <c r="S82" s="151">
        <f t="shared" si="28"/>
        <v>0</v>
      </c>
      <c r="T82" s="156"/>
      <c r="U82" s="159">
        <f t="shared" si="29"/>
        <v>0</v>
      </c>
      <c r="V82" s="161"/>
      <c r="W82" s="151">
        <f t="shared" si="30"/>
        <v>0</v>
      </c>
      <c r="X82" s="156"/>
      <c r="Y82" s="159">
        <f t="shared" si="31"/>
        <v>0</v>
      </c>
      <c r="Z82" s="161"/>
      <c r="AA82" s="151">
        <f t="shared" si="32"/>
        <v>36</v>
      </c>
      <c r="AB82" s="156">
        <v>4</v>
      </c>
      <c r="AC82" s="159">
        <f t="shared" si="33"/>
        <v>0</v>
      </c>
      <c r="AD82" s="161"/>
      <c r="AE82" s="159">
        <f t="shared" si="34"/>
        <v>0</v>
      </c>
      <c r="AF82" s="156"/>
      <c r="AG82" s="394" t="s">
        <v>304</v>
      </c>
    </row>
    <row r="83" spans="1:33" s="248" customFormat="1" ht="12.75">
      <c r="A83" s="327" t="s">
        <v>231</v>
      </c>
      <c r="B83" s="166" t="s">
        <v>333</v>
      </c>
      <c r="C83" s="153">
        <v>7</v>
      </c>
      <c r="D83" s="154">
        <f t="shared" si="24"/>
        <v>1</v>
      </c>
      <c r="E83" s="153"/>
      <c r="F83" s="153"/>
      <c r="G83" s="153">
        <v>7</v>
      </c>
      <c r="H83" s="153"/>
      <c r="I83" s="154">
        <f t="shared" si="35"/>
        <v>144</v>
      </c>
      <c r="J83" s="154">
        <f t="shared" si="36"/>
        <v>4</v>
      </c>
      <c r="K83" s="154">
        <f t="shared" si="37"/>
        <v>108</v>
      </c>
      <c r="L83" s="154">
        <f t="shared" si="38"/>
        <v>36</v>
      </c>
      <c r="M83" s="154">
        <f t="shared" si="39"/>
        <v>72</v>
      </c>
      <c r="N83" s="155">
        <v>10</v>
      </c>
      <c r="O83" s="155">
        <v>20</v>
      </c>
      <c r="P83" s="156">
        <v>6</v>
      </c>
      <c r="Q83" s="159">
        <f t="shared" si="27"/>
        <v>0</v>
      </c>
      <c r="R83" s="161"/>
      <c r="S83" s="151">
        <f t="shared" si="28"/>
        <v>0</v>
      </c>
      <c r="T83" s="156"/>
      <c r="U83" s="159">
        <f t="shared" si="29"/>
        <v>0</v>
      </c>
      <c r="V83" s="161"/>
      <c r="W83" s="151">
        <f t="shared" si="30"/>
        <v>0</v>
      </c>
      <c r="X83" s="156"/>
      <c r="Y83" s="159">
        <f t="shared" si="31"/>
        <v>0</v>
      </c>
      <c r="Z83" s="161"/>
      <c r="AA83" s="151">
        <f t="shared" si="32"/>
        <v>0</v>
      </c>
      <c r="AB83" s="156"/>
      <c r="AC83" s="159">
        <f t="shared" si="33"/>
        <v>36</v>
      </c>
      <c r="AD83" s="161">
        <v>4</v>
      </c>
      <c r="AE83" s="159">
        <f t="shared" si="34"/>
        <v>0</v>
      </c>
      <c r="AF83" s="156"/>
      <c r="AG83" s="395"/>
    </row>
    <row r="84" spans="1:33" s="248" customFormat="1" ht="13.5" thickBot="1">
      <c r="A84" s="327" t="s">
        <v>232</v>
      </c>
      <c r="B84" s="166" t="s">
        <v>157</v>
      </c>
      <c r="C84" s="153">
        <v>6</v>
      </c>
      <c r="D84" s="154">
        <f t="shared" si="24"/>
        <v>1</v>
      </c>
      <c r="E84" s="153"/>
      <c r="F84" s="153"/>
      <c r="G84" s="153"/>
      <c r="H84" s="153"/>
      <c r="I84" s="154">
        <f t="shared" si="35"/>
        <v>108</v>
      </c>
      <c r="J84" s="154">
        <f t="shared" si="36"/>
        <v>3</v>
      </c>
      <c r="K84" s="154">
        <f t="shared" si="37"/>
        <v>72</v>
      </c>
      <c r="L84" s="154">
        <f t="shared" si="38"/>
        <v>40</v>
      </c>
      <c r="M84" s="154">
        <f t="shared" si="39"/>
        <v>32</v>
      </c>
      <c r="N84" s="155">
        <v>18</v>
      </c>
      <c r="O84" s="155">
        <v>16</v>
      </c>
      <c r="P84" s="156">
        <v>6</v>
      </c>
      <c r="Q84" s="159">
        <f t="shared" si="27"/>
        <v>0</v>
      </c>
      <c r="R84" s="161"/>
      <c r="S84" s="151">
        <f t="shared" si="28"/>
        <v>0</v>
      </c>
      <c r="T84" s="156"/>
      <c r="U84" s="159">
        <f t="shared" si="29"/>
        <v>0</v>
      </c>
      <c r="V84" s="161"/>
      <c r="W84" s="151">
        <f t="shared" si="30"/>
        <v>0</v>
      </c>
      <c r="X84" s="156"/>
      <c r="Y84" s="159">
        <f t="shared" si="31"/>
        <v>0</v>
      </c>
      <c r="Z84" s="161"/>
      <c r="AA84" s="151">
        <f t="shared" si="32"/>
        <v>40</v>
      </c>
      <c r="AB84" s="379">
        <v>3</v>
      </c>
      <c r="AC84" s="159">
        <f t="shared" si="33"/>
        <v>0</v>
      </c>
      <c r="AD84" s="161"/>
      <c r="AE84" s="159">
        <f t="shared" si="34"/>
        <v>0</v>
      </c>
      <c r="AF84" s="156"/>
      <c r="AG84" s="374" t="s">
        <v>305</v>
      </c>
    </row>
    <row r="85" spans="1:33" s="248" customFormat="1" ht="12.75" customHeight="1" thickBot="1">
      <c r="A85" s="137" t="s">
        <v>124</v>
      </c>
      <c r="B85" s="167"/>
      <c r="C85" s="138">
        <f>COUNT(C86:C99)</f>
        <v>0</v>
      </c>
      <c r="D85" s="139">
        <f>SUM(D86:D99)</f>
        <v>0</v>
      </c>
      <c r="E85" s="139">
        <f>COUNT(E86:E99)</f>
        <v>0</v>
      </c>
      <c r="F85" s="139">
        <f>COUNT(F86:F99)</f>
        <v>14</v>
      </c>
      <c r="G85" s="139">
        <f>COUNT(G86:G99)</f>
        <v>0</v>
      </c>
      <c r="H85" s="139">
        <f>COUNT(H86:H99)</f>
        <v>0</v>
      </c>
      <c r="I85" s="168"/>
      <c r="J85" s="404" t="s">
        <v>102</v>
      </c>
      <c r="K85" s="404"/>
      <c r="L85" s="141">
        <f>SUM(I86:I99)</f>
        <v>1152</v>
      </c>
      <c r="M85" s="141"/>
      <c r="N85" s="404" t="s">
        <v>27</v>
      </c>
      <c r="O85" s="404"/>
      <c r="P85" s="404"/>
      <c r="Q85" s="404"/>
      <c r="R85" s="404"/>
      <c r="S85" s="141">
        <f>SUM(J86:J99)</f>
        <v>32</v>
      </c>
      <c r="T85" s="249"/>
      <c r="U85" s="250">
        <f>S85/S56*100</f>
        <v>30.76923076923077</v>
      </c>
      <c r="V85" s="249" t="s">
        <v>125</v>
      </c>
      <c r="W85" s="249"/>
      <c r="X85" s="249"/>
      <c r="Y85" s="249"/>
      <c r="Z85" s="249"/>
      <c r="AA85" s="249"/>
      <c r="AB85" s="249"/>
      <c r="AC85" s="168"/>
      <c r="AD85" s="168"/>
      <c r="AE85" s="168"/>
      <c r="AF85" s="168"/>
      <c r="AG85" s="375"/>
    </row>
    <row r="86" spans="1:33" s="248" customFormat="1" ht="12.75">
      <c r="A86" s="326" t="s">
        <v>167</v>
      </c>
      <c r="B86" s="169" t="s">
        <v>307</v>
      </c>
      <c r="C86" s="143"/>
      <c r="D86" s="144">
        <f>IF(C86&lt;&gt;0,1,0)</f>
        <v>0</v>
      </c>
      <c r="E86" s="143"/>
      <c r="F86" s="143">
        <v>3</v>
      </c>
      <c r="G86" s="143"/>
      <c r="H86" s="143"/>
      <c r="I86" s="144">
        <f>J86*36</f>
        <v>72</v>
      </c>
      <c r="J86" s="144">
        <f>R86+T86+V86+X86+Z86+AB86+AD86+AF86</f>
        <v>2</v>
      </c>
      <c r="K86" s="144">
        <f>IF(D86&lt;&gt;0,I86-36,I86-0)</f>
        <v>72</v>
      </c>
      <c r="L86" s="144">
        <f>N86+O86+P86</f>
        <v>20</v>
      </c>
      <c r="M86" s="144">
        <f>K86-L86</f>
        <v>52</v>
      </c>
      <c r="N86" s="145">
        <v>20</v>
      </c>
      <c r="O86" s="145"/>
      <c r="P86" s="146"/>
      <c r="Q86" s="149">
        <f>IF(OR(C86=$Q$20,E86=$Q$20,F86=$Q$20),L86,0)</f>
        <v>0</v>
      </c>
      <c r="R86" s="148"/>
      <c r="S86" s="151">
        <f>IF(OR(C86=$S$20,E86=$S$20,F86=$S$20),L86,0)</f>
        <v>0</v>
      </c>
      <c r="T86" s="146"/>
      <c r="U86" s="149">
        <f>IF(OR(C86=$U$20,E86=$U$20,F86=$U$20),L86,0)</f>
        <v>20</v>
      </c>
      <c r="V86" s="148">
        <v>2</v>
      </c>
      <c r="W86" s="151">
        <f>IF(OR(C86=$W$20,E86=$W$20,F86=$W$20),L86,0)</f>
        <v>0</v>
      </c>
      <c r="X86" s="146"/>
      <c r="Y86" s="149">
        <f>IF(OR(C86=$Y$20,E86=$Y$20,F86=$Y$20),L86,0)</f>
        <v>0</v>
      </c>
      <c r="Z86" s="148"/>
      <c r="AA86" s="151">
        <f>IF(OR(C86=$AA$20,E86=$AA$20,F86=$AA$20),L86,0)</f>
        <v>0</v>
      </c>
      <c r="AB86" s="146"/>
      <c r="AC86" s="149">
        <f>IF(OR(C86=$AC$20,E86=$AC$20,F86=$AC$20),L86,0)</f>
        <v>0</v>
      </c>
      <c r="AD86" s="148"/>
      <c r="AE86" s="149">
        <f>IF(OR(C86=$AE$20,E86=$AE$20,F86=$AE$20),L86,0)</f>
        <v>0</v>
      </c>
      <c r="AF86" s="365"/>
      <c r="AG86" s="374" t="s">
        <v>309</v>
      </c>
    </row>
    <row r="87" spans="1:33" s="248" customFormat="1" ht="24">
      <c r="A87" s="326" t="s">
        <v>168</v>
      </c>
      <c r="B87" s="170" t="s">
        <v>308</v>
      </c>
      <c r="C87" s="153"/>
      <c r="D87" s="154">
        <f aca="true" t="shared" si="40" ref="D87:D99">IF(C87&lt;&gt;0,1,0)</f>
        <v>0</v>
      </c>
      <c r="E87" s="153"/>
      <c r="F87" s="153">
        <v>4</v>
      </c>
      <c r="G87" s="153"/>
      <c r="H87" s="153"/>
      <c r="I87" s="154">
        <f aca="true" t="shared" si="41" ref="I87:I99">J87*36</f>
        <v>72</v>
      </c>
      <c r="J87" s="144">
        <f aca="true" t="shared" si="42" ref="J87:J98">R87+T87+V87+X87+Z87+AB87+AD87+AF87</f>
        <v>2</v>
      </c>
      <c r="K87" s="154">
        <f>IF(D87&lt;&gt;0,I87-36,I87-0)</f>
        <v>72</v>
      </c>
      <c r="L87" s="154">
        <f>N87+O87+P87</f>
        <v>20</v>
      </c>
      <c r="M87" s="154">
        <f>K87-L87</f>
        <v>52</v>
      </c>
      <c r="N87" s="155">
        <v>20</v>
      </c>
      <c r="O87" s="155"/>
      <c r="P87" s="156"/>
      <c r="Q87" s="159">
        <f aca="true" t="shared" si="43" ref="Q87:Q99">IF(OR(C87=$Q$20,E87=$Q$20,F87=$Q$20),L87,0)</f>
        <v>0</v>
      </c>
      <c r="R87" s="161"/>
      <c r="S87" s="151">
        <f aca="true" t="shared" si="44" ref="S87:S99">IF(OR(C87=$S$20,E87=$S$20,F87=$S$20),L87,0)</f>
        <v>0</v>
      </c>
      <c r="T87" s="156"/>
      <c r="U87" s="159">
        <f aca="true" t="shared" si="45" ref="U87:U99">IF(OR(C87=$U$20,E87=$U$20,F87=$U$20),L87,0)</f>
        <v>0</v>
      </c>
      <c r="V87" s="161"/>
      <c r="W87" s="151">
        <f aca="true" t="shared" si="46" ref="W87:W99">IF(OR(C87=$W$20,E87=$W$20,F87=$W$20),L87,0)</f>
        <v>20</v>
      </c>
      <c r="X87" s="156">
        <v>2</v>
      </c>
      <c r="Y87" s="159">
        <f aca="true" t="shared" si="47" ref="Y87:Y99">IF(OR(C87=$Y$20,E87=$Y$20,F87=$Y$20),L87,0)</f>
        <v>0</v>
      </c>
      <c r="Z87" s="161"/>
      <c r="AA87" s="151">
        <f aca="true" t="shared" si="48" ref="AA87:AA99">IF(OR(C87=$AA$20,E87=$AA$20,F87=$AA$20),L87,0)</f>
        <v>0</v>
      </c>
      <c r="AB87" s="156"/>
      <c r="AC87" s="157">
        <f>IF(OR(C87=$AC$20,E87=$AC$20,F87=$AC$20),L87,0)</f>
        <v>0</v>
      </c>
      <c r="AD87" s="161"/>
      <c r="AE87" s="159">
        <f aca="true" t="shared" si="49" ref="AE87:AE99">IF(OR(C87=$AE$20,E87=$AE$20,F87=$AE$20),L87,0)</f>
        <v>0</v>
      </c>
      <c r="AF87" s="156"/>
      <c r="AG87" s="374" t="s">
        <v>310</v>
      </c>
    </row>
    <row r="88" spans="1:33" s="248" customFormat="1" ht="12.75">
      <c r="A88" s="326" t="s">
        <v>169</v>
      </c>
      <c r="B88" s="170" t="s">
        <v>311</v>
      </c>
      <c r="C88" s="153"/>
      <c r="D88" s="154">
        <f t="shared" si="40"/>
        <v>0</v>
      </c>
      <c r="E88" s="153"/>
      <c r="F88" s="153">
        <v>5</v>
      </c>
      <c r="G88" s="153"/>
      <c r="H88" s="153"/>
      <c r="I88" s="154">
        <f t="shared" si="41"/>
        <v>72</v>
      </c>
      <c r="J88" s="144">
        <f t="shared" si="42"/>
        <v>2</v>
      </c>
      <c r="K88" s="154">
        <f>IF(D88&lt;&gt;0,I88-36,I88-0)</f>
        <v>72</v>
      </c>
      <c r="L88" s="154">
        <f>N88+O88+P88</f>
        <v>20</v>
      </c>
      <c r="M88" s="154">
        <f>K88-L88</f>
        <v>52</v>
      </c>
      <c r="N88" s="155">
        <v>20</v>
      </c>
      <c r="O88" s="155"/>
      <c r="P88" s="156"/>
      <c r="Q88" s="159">
        <f t="shared" si="43"/>
        <v>0</v>
      </c>
      <c r="R88" s="161"/>
      <c r="S88" s="151">
        <f t="shared" si="44"/>
        <v>0</v>
      </c>
      <c r="T88" s="156"/>
      <c r="U88" s="159">
        <f t="shared" si="45"/>
        <v>0</v>
      </c>
      <c r="V88" s="161"/>
      <c r="W88" s="151">
        <f t="shared" si="46"/>
        <v>0</v>
      </c>
      <c r="X88" s="156"/>
      <c r="Y88" s="159">
        <f t="shared" si="47"/>
        <v>20</v>
      </c>
      <c r="Z88" s="161">
        <v>2</v>
      </c>
      <c r="AA88" s="151">
        <f t="shared" si="48"/>
        <v>0</v>
      </c>
      <c r="AB88" s="156"/>
      <c r="AC88" s="157">
        <f>IF(OR(C88=$AC$20,E88=$AC$20,F88=$AC$20),L88,0)</f>
        <v>0</v>
      </c>
      <c r="AD88" s="161"/>
      <c r="AE88" s="159">
        <f t="shared" si="49"/>
        <v>0</v>
      </c>
      <c r="AF88" s="156"/>
      <c r="AG88" s="374" t="s">
        <v>312</v>
      </c>
    </row>
    <row r="89" spans="1:33" s="248" customFormat="1" ht="24">
      <c r="A89" s="326" t="s">
        <v>170</v>
      </c>
      <c r="B89" s="170" t="s">
        <v>313</v>
      </c>
      <c r="C89" s="153"/>
      <c r="D89" s="154">
        <f t="shared" si="40"/>
        <v>0</v>
      </c>
      <c r="E89" s="153"/>
      <c r="F89" s="153">
        <v>3</v>
      </c>
      <c r="G89" s="153"/>
      <c r="H89" s="153"/>
      <c r="I89" s="154">
        <f t="shared" si="41"/>
        <v>72</v>
      </c>
      <c r="J89" s="144">
        <f t="shared" si="42"/>
        <v>2</v>
      </c>
      <c r="K89" s="154">
        <f aca="true" t="shared" si="50" ref="K89:K99">IF(D89&lt;&gt;0,I89-36,I89-0)</f>
        <v>72</v>
      </c>
      <c r="L89" s="154">
        <f aca="true" t="shared" si="51" ref="L89:L99">N89+O89+P89</f>
        <v>20</v>
      </c>
      <c r="M89" s="154">
        <f aca="true" t="shared" si="52" ref="M89:M99">K89-L89</f>
        <v>52</v>
      </c>
      <c r="N89" s="155">
        <v>20</v>
      </c>
      <c r="O89" s="155"/>
      <c r="P89" s="156"/>
      <c r="Q89" s="159">
        <f t="shared" si="43"/>
        <v>0</v>
      </c>
      <c r="R89" s="161"/>
      <c r="S89" s="151">
        <f t="shared" si="44"/>
        <v>0</v>
      </c>
      <c r="T89" s="156"/>
      <c r="U89" s="159">
        <f t="shared" si="45"/>
        <v>20</v>
      </c>
      <c r="V89" s="161">
        <v>2</v>
      </c>
      <c r="W89" s="151">
        <f t="shared" si="46"/>
        <v>0</v>
      </c>
      <c r="X89" s="156"/>
      <c r="Y89" s="159">
        <f t="shared" si="47"/>
        <v>0</v>
      </c>
      <c r="Z89" s="161"/>
      <c r="AA89" s="151">
        <f t="shared" si="48"/>
        <v>0</v>
      </c>
      <c r="AB89" s="156"/>
      <c r="AC89" s="157">
        <f>IF(OR(C89=$AC$20,E89=$AC$20,F89=$AC$20),L89,0)</f>
        <v>0</v>
      </c>
      <c r="AD89" s="161"/>
      <c r="AE89" s="159">
        <f t="shared" si="49"/>
        <v>0</v>
      </c>
      <c r="AF89" s="156"/>
      <c r="AG89" s="374" t="s">
        <v>315</v>
      </c>
    </row>
    <row r="90" spans="1:33" s="248" customFormat="1" ht="24">
      <c r="A90" s="326" t="s">
        <v>171</v>
      </c>
      <c r="B90" s="170" t="s">
        <v>314</v>
      </c>
      <c r="C90" s="153"/>
      <c r="D90" s="154">
        <f t="shared" si="40"/>
        <v>0</v>
      </c>
      <c r="E90" s="153"/>
      <c r="F90" s="153">
        <v>4</v>
      </c>
      <c r="G90" s="153"/>
      <c r="H90" s="153"/>
      <c r="I90" s="154">
        <f t="shared" si="41"/>
        <v>72</v>
      </c>
      <c r="J90" s="144">
        <f t="shared" si="42"/>
        <v>2</v>
      </c>
      <c r="K90" s="154">
        <f t="shared" si="50"/>
        <v>72</v>
      </c>
      <c r="L90" s="154">
        <f t="shared" si="51"/>
        <v>20</v>
      </c>
      <c r="M90" s="154">
        <f t="shared" si="52"/>
        <v>52</v>
      </c>
      <c r="N90" s="155">
        <v>20</v>
      </c>
      <c r="O90" s="155"/>
      <c r="P90" s="156"/>
      <c r="Q90" s="159">
        <f t="shared" si="43"/>
        <v>0</v>
      </c>
      <c r="R90" s="161"/>
      <c r="S90" s="151">
        <f t="shared" si="44"/>
        <v>0</v>
      </c>
      <c r="T90" s="156"/>
      <c r="U90" s="159">
        <f t="shared" si="45"/>
        <v>0</v>
      </c>
      <c r="V90" s="161"/>
      <c r="W90" s="151">
        <f t="shared" si="46"/>
        <v>20</v>
      </c>
      <c r="X90" s="156">
        <v>2</v>
      </c>
      <c r="Y90" s="159">
        <f t="shared" si="47"/>
        <v>0</v>
      </c>
      <c r="Z90" s="161"/>
      <c r="AA90" s="151">
        <f t="shared" si="48"/>
        <v>0</v>
      </c>
      <c r="AB90" s="156"/>
      <c r="AC90" s="157">
        <f>IF(OR(C90=$AC$20,E90=$AC$20,F90=$AC$20),L90,0)</f>
        <v>0</v>
      </c>
      <c r="AD90" s="161"/>
      <c r="AE90" s="159">
        <f t="shared" si="49"/>
        <v>0</v>
      </c>
      <c r="AF90" s="156"/>
      <c r="AG90" s="374" t="s">
        <v>316</v>
      </c>
    </row>
    <row r="91" spans="1:33" s="248" customFormat="1" ht="24">
      <c r="A91" s="326" t="s">
        <v>172</v>
      </c>
      <c r="B91" s="380" t="s">
        <v>318</v>
      </c>
      <c r="C91" s="153"/>
      <c r="D91" s="154">
        <f t="shared" si="40"/>
        <v>0</v>
      </c>
      <c r="E91" s="153"/>
      <c r="F91" s="153">
        <v>5</v>
      </c>
      <c r="G91" s="153"/>
      <c r="H91" s="153"/>
      <c r="I91" s="154">
        <f t="shared" si="41"/>
        <v>72</v>
      </c>
      <c r="J91" s="144">
        <f t="shared" si="42"/>
        <v>2</v>
      </c>
      <c r="K91" s="154">
        <f t="shared" si="50"/>
        <v>72</v>
      </c>
      <c r="L91" s="154">
        <f t="shared" si="51"/>
        <v>20</v>
      </c>
      <c r="M91" s="154">
        <f t="shared" si="52"/>
        <v>52</v>
      </c>
      <c r="N91" s="155">
        <v>20</v>
      </c>
      <c r="O91" s="155"/>
      <c r="P91" s="156"/>
      <c r="Q91" s="159">
        <f t="shared" si="43"/>
        <v>0</v>
      </c>
      <c r="R91" s="161"/>
      <c r="S91" s="151">
        <f t="shared" si="44"/>
        <v>0</v>
      </c>
      <c r="T91" s="156"/>
      <c r="U91" s="159">
        <f t="shared" si="45"/>
        <v>0</v>
      </c>
      <c r="V91" s="161"/>
      <c r="W91" s="151">
        <f t="shared" si="46"/>
        <v>0</v>
      </c>
      <c r="X91" s="156"/>
      <c r="Y91" s="159">
        <f t="shared" si="47"/>
        <v>20</v>
      </c>
      <c r="Z91" s="161">
        <v>2</v>
      </c>
      <c r="AA91" s="151">
        <f t="shared" si="48"/>
        <v>0</v>
      </c>
      <c r="AB91" s="156"/>
      <c r="AC91" s="157">
        <f aca="true" t="shared" si="53" ref="AC91:AC99">IF(OR(C91=$AC$20,E91=$AC$20,F91=$AC$20),L91,0)</f>
        <v>0</v>
      </c>
      <c r="AD91" s="161"/>
      <c r="AE91" s="159">
        <f t="shared" si="49"/>
        <v>0</v>
      </c>
      <c r="AF91" s="156"/>
      <c r="AG91" s="374" t="s">
        <v>319</v>
      </c>
    </row>
    <row r="92" spans="1:33" s="248" customFormat="1" ht="12.75">
      <c r="A92" s="326" t="s">
        <v>173</v>
      </c>
      <c r="B92" s="393" t="s">
        <v>327</v>
      </c>
      <c r="C92" s="153"/>
      <c r="D92" s="154">
        <f t="shared" si="40"/>
        <v>0</v>
      </c>
      <c r="E92" s="153"/>
      <c r="F92" s="153">
        <v>8</v>
      </c>
      <c r="G92" s="153"/>
      <c r="H92" s="153"/>
      <c r="I92" s="154">
        <f t="shared" si="41"/>
        <v>72</v>
      </c>
      <c r="J92" s="144">
        <f t="shared" si="42"/>
        <v>2</v>
      </c>
      <c r="K92" s="154">
        <f t="shared" si="50"/>
        <v>72</v>
      </c>
      <c r="L92" s="154">
        <f t="shared" si="51"/>
        <v>30</v>
      </c>
      <c r="M92" s="154">
        <f t="shared" si="52"/>
        <v>42</v>
      </c>
      <c r="N92" s="155">
        <v>12</v>
      </c>
      <c r="O92" s="155">
        <v>18</v>
      </c>
      <c r="P92" s="156"/>
      <c r="Q92" s="159">
        <f t="shared" si="43"/>
        <v>0</v>
      </c>
      <c r="R92" s="161"/>
      <c r="S92" s="151">
        <f t="shared" si="44"/>
        <v>0</v>
      </c>
      <c r="T92" s="156"/>
      <c r="U92" s="159">
        <f t="shared" si="45"/>
        <v>0</v>
      </c>
      <c r="V92" s="161"/>
      <c r="W92" s="151">
        <f t="shared" si="46"/>
        <v>0</v>
      </c>
      <c r="X92" s="156"/>
      <c r="Y92" s="159">
        <f t="shared" si="47"/>
        <v>0</v>
      </c>
      <c r="Z92" s="161"/>
      <c r="AA92" s="151">
        <f t="shared" si="48"/>
        <v>0</v>
      </c>
      <c r="AB92" s="156"/>
      <c r="AC92" s="157">
        <f t="shared" si="53"/>
        <v>0</v>
      </c>
      <c r="AD92" s="161"/>
      <c r="AE92" s="159">
        <f t="shared" si="49"/>
        <v>30</v>
      </c>
      <c r="AF92" s="156">
        <v>2</v>
      </c>
      <c r="AG92" s="374" t="s">
        <v>317</v>
      </c>
    </row>
    <row r="93" spans="1:33" s="248" customFormat="1" ht="36">
      <c r="A93" s="326" t="s">
        <v>174</v>
      </c>
      <c r="B93" s="380" t="s">
        <v>225</v>
      </c>
      <c r="C93" s="153"/>
      <c r="D93" s="154">
        <f t="shared" si="40"/>
        <v>0</v>
      </c>
      <c r="E93" s="153"/>
      <c r="F93" s="153">
        <v>8</v>
      </c>
      <c r="G93" s="153"/>
      <c r="H93" s="153"/>
      <c r="I93" s="154">
        <f t="shared" si="41"/>
        <v>108</v>
      </c>
      <c r="J93" s="144">
        <f t="shared" si="42"/>
        <v>3</v>
      </c>
      <c r="K93" s="154">
        <f t="shared" si="50"/>
        <v>108</v>
      </c>
      <c r="L93" s="154">
        <f t="shared" si="51"/>
        <v>30</v>
      </c>
      <c r="M93" s="154">
        <f t="shared" si="52"/>
        <v>78</v>
      </c>
      <c r="N93" s="155">
        <v>12</v>
      </c>
      <c r="O93" s="155">
        <v>18</v>
      </c>
      <c r="P93" s="156"/>
      <c r="Q93" s="159">
        <f t="shared" si="43"/>
        <v>0</v>
      </c>
      <c r="R93" s="161"/>
      <c r="S93" s="151">
        <f t="shared" si="44"/>
        <v>0</v>
      </c>
      <c r="T93" s="156"/>
      <c r="U93" s="159">
        <f t="shared" si="45"/>
        <v>0</v>
      </c>
      <c r="V93" s="161"/>
      <c r="W93" s="151">
        <f t="shared" si="46"/>
        <v>0</v>
      </c>
      <c r="X93" s="156"/>
      <c r="Y93" s="159">
        <f t="shared" si="47"/>
        <v>0</v>
      </c>
      <c r="Z93" s="161"/>
      <c r="AA93" s="151">
        <f t="shared" si="48"/>
        <v>0</v>
      </c>
      <c r="AB93" s="156"/>
      <c r="AC93" s="157">
        <f t="shared" si="53"/>
        <v>0</v>
      </c>
      <c r="AD93" s="161"/>
      <c r="AE93" s="159">
        <f t="shared" si="49"/>
        <v>30</v>
      </c>
      <c r="AF93" s="156">
        <v>3</v>
      </c>
      <c r="AG93" s="374" t="s">
        <v>320</v>
      </c>
    </row>
    <row r="94" spans="1:33" s="248" customFormat="1" ht="24">
      <c r="A94" s="326" t="s">
        <v>175</v>
      </c>
      <c r="B94" s="380" t="s">
        <v>243</v>
      </c>
      <c r="C94" s="153"/>
      <c r="D94" s="154">
        <f t="shared" si="40"/>
        <v>0</v>
      </c>
      <c r="E94" s="153"/>
      <c r="F94" s="153">
        <v>5</v>
      </c>
      <c r="G94" s="153"/>
      <c r="H94" s="153"/>
      <c r="I94" s="154">
        <f t="shared" si="41"/>
        <v>108</v>
      </c>
      <c r="J94" s="144">
        <f t="shared" si="42"/>
        <v>3</v>
      </c>
      <c r="K94" s="154">
        <f t="shared" si="50"/>
        <v>108</v>
      </c>
      <c r="L94" s="154">
        <f t="shared" si="51"/>
        <v>30</v>
      </c>
      <c r="M94" s="154">
        <f t="shared" si="52"/>
        <v>78</v>
      </c>
      <c r="N94" s="155">
        <v>12</v>
      </c>
      <c r="O94" s="155">
        <v>18</v>
      </c>
      <c r="P94" s="156"/>
      <c r="Q94" s="159">
        <f t="shared" si="43"/>
        <v>0</v>
      </c>
      <c r="R94" s="161"/>
      <c r="S94" s="151">
        <f t="shared" si="44"/>
        <v>0</v>
      </c>
      <c r="T94" s="156"/>
      <c r="U94" s="159">
        <f t="shared" si="45"/>
        <v>0</v>
      </c>
      <c r="V94" s="161"/>
      <c r="W94" s="151">
        <f t="shared" si="46"/>
        <v>0</v>
      </c>
      <c r="X94" s="156"/>
      <c r="Y94" s="159">
        <f t="shared" si="47"/>
        <v>30</v>
      </c>
      <c r="Z94" s="161">
        <v>3</v>
      </c>
      <c r="AA94" s="151">
        <f t="shared" si="48"/>
        <v>0</v>
      </c>
      <c r="AB94" s="156"/>
      <c r="AC94" s="157">
        <f t="shared" si="53"/>
        <v>0</v>
      </c>
      <c r="AD94" s="161"/>
      <c r="AE94" s="159">
        <f t="shared" si="49"/>
        <v>0</v>
      </c>
      <c r="AF94" s="156"/>
      <c r="AG94" s="374" t="s">
        <v>323</v>
      </c>
    </row>
    <row r="95" spans="1:33" s="248" customFormat="1" ht="24">
      <c r="A95" s="326" t="s">
        <v>176</v>
      </c>
      <c r="B95" s="380" t="s">
        <v>276</v>
      </c>
      <c r="C95" s="153"/>
      <c r="D95" s="154">
        <f t="shared" si="40"/>
        <v>0</v>
      </c>
      <c r="E95" s="153"/>
      <c r="F95" s="153">
        <v>5</v>
      </c>
      <c r="G95" s="153"/>
      <c r="H95" s="153"/>
      <c r="I95" s="154">
        <f t="shared" si="41"/>
        <v>72</v>
      </c>
      <c r="J95" s="144">
        <f t="shared" si="42"/>
        <v>2</v>
      </c>
      <c r="K95" s="154">
        <f t="shared" si="50"/>
        <v>72</v>
      </c>
      <c r="L95" s="154">
        <f t="shared" si="51"/>
        <v>30</v>
      </c>
      <c r="M95" s="154">
        <f t="shared" si="52"/>
        <v>42</v>
      </c>
      <c r="N95" s="155">
        <v>12</v>
      </c>
      <c r="O95" s="155">
        <v>18</v>
      </c>
      <c r="P95" s="156"/>
      <c r="Q95" s="159">
        <f t="shared" si="43"/>
        <v>0</v>
      </c>
      <c r="R95" s="161"/>
      <c r="S95" s="151">
        <f t="shared" si="44"/>
        <v>0</v>
      </c>
      <c r="T95" s="156"/>
      <c r="U95" s="159">
        <f t="shared" si="45"/>
        <v>0</v>
      </c>
      <c r="V95" s="161"/>
      <c r="W95" s="151">
        <f t="shared" si="46"/>
        <v>0</v>
      </c>
      <c r="X95" s="156"/>
      <c r="Y95" s="159">
        <f t="shared" si="47"/>
        <v>30</v>
      </c>
      <c r="Z95" s="161">
        <v>2</v>
      </c>
      <c r="AA95" s="151">
        <f t="shared" si="48"/>
        <v>0</v>
      </c>
      <c r="AB95" s="156"/>
      <c r="AC95" s="157">
        <f t="shared" si="53"/>
        <v>0</v>
      </c>
      <c r="AD95" s="161"/>
      <c r="AE95" s="159">
        <f t="shared" si="49"/>
        <v>0</v>
      </c>
      <c r="AF95" s="156"/>
      <c r="AG95" s="374" t="s">
        <v>259</v>
      </c>
    </row>
    <row r="96" spans="1:33" s="248" customFormat="1" ht="24">
      <c r="A96" s="326" t="s">
        <v>177</v>
      </c>
      <c r="B96" s="170" t="s">
        <v>260</v>
      </c>
      <c r="C96" s="153"/>
      <c r="D96" s="154">
        <f t="shared" si="40"/>
        <v>0</v>
      </c>
      <c r="E96" s="153"/>
      <c r="F96" s="153">
        <v>6</v>
      </c>
      <c r="G96" s="153"/>
      <c r="H96" s="153"/>
      <c r="I96" s="154">
        <f t="shared" si="41"/>
        <v>108</v>
      </c>
      <c r="J96" s="144">
        <f t="shared" si="42"/>
        <v>3</v>
      </c>
      <c r="K96" s="154">
        <f t="shared" si="50"/>
        <v>108</v>
      </c>
      <c r="L96" s="154">
        <f t="shared" si="51"/>
        <v>30</v>
      </c>
      <c r="M96" s="154">
        <f t="shared" si="52"/>
        <v>78</v>
      </c>
      <c r="N96" s="155">
        <v>12</v>
      </c>
      <c r="O96" s="155">
        <v>18</v>
      </c>
      <c r="P96" s="156"/>
      <c r="Q96" s="159">
        <f t="shared" si="43"/>
        <v>0</v>
      </c>
      <c r="R96" s="161"/>
      <c r="S96" s="151">
        <f t="shared" si="44"/>
        <v>0</v>
      </c>
      <c r="T96" s="156"/>
      <c r="U96" s="159">
        <f t="shared" si="45"/>
        <v>0</v>
      </c>
      <c r="V96" s="161"/>
      <c r="W96" s="151">
        <f t="shared" si="46"/>
        <v>0</v>
      </c>
      <c r="X96" s="156"/>
      <c r="Y96" s="159">
        <f t="shared" si="47"/>
        <v>0</v>
      </c>
      <c r="Z96" s="161"/>
      <c r="AA96" s="151">
        <f t="shared" si="48"/>
        <v>30</v>
      </c>
      <c r="AB96" s="156">
        <v>3</v>
      </c>
      <c r="AC96" s="157">
        <f t="shared" si="53"/>
        <v>0</v>
      </c>
      <c r="AD96" s="161"/>
      <c r="AE96" s="159">
        <f t="shared" si="49"/>
        <v>0</v>
      </c>
      <c r="AF96" s="156"/>
      <c r="AG96" s="374" t="s">
        <v>324</v>
      </c>
    </row>
    <row r="97" spans="1:33" s="248" customFormat="1" ht="24">
      <c r="A97" s="326" t="s">
        <v>178</v>
      </c>
      <c r="B97" s="170" t="s">
        <v>261</v>
      </c>
      <c r="C97" s="153"/>
      <c r="D97" s="154">
        <f t="shared" si="40"/>
        <v>0</v>
      </c>
      <c r="E97" s="153"/>
      <c r="F97" s="153">
        <v>7</v>
      </c>
      <c r="G97" s="153"/>
      <c r="H97" s="153"/>
      <c r="I97" s="154">
        <f t="shared" si="41"/>
        <v>72</v>
      </c>
      <c r="J97" s="144">
        <f t="shared" si="42"/>
        <v>2</v>
      </c>
      <c r="K97" s="154">
        <f t="shared" si="50"/>
        <v>72</v>
      </c>
      <c r="L97" s="154">
        <f t="shared" si="51"/>
        <v>30</v>
      </c>
      <c r="M97" s="154">
        <f t="shared" si="52"/>
        <v>42</v>
      </c>
      <c r="N97" s="155">
        <v>12</v>
      </c>
      <c r="O97" s="155">
        <v>18</v>
      </c>
      <c r="P97" s="156"/>
      <c r="Q97" s="159">
        <f t="shared" si="43"/>
        <v>0</v>
      </c>
      <c r="R97" s="161"/>
      <c r="S97" s="151">
        <f t="shared" si="44"/>
        <v>0</v>
      </c>
      <c r="T97" s="156"/>
      <c r="U97" s="159">
        <f t="shared" si="45"/>
        <v>0</v>
      </c>
      <c r="V97" s="161"/>
      <c r="W97" s="151">
        <f t="shared" si="46"/>
        <v>0</v>
      </c>
      <c r="X97" s="156"/>
      <c r="Y97" s="159">
        <f t="shared" si="47"/>
        <v>0</v>
      </c>
      <c r="Z97" s="161"/>
      <c r="AA97" s="151">
        <f t="shared" si="48"/>
        <v>0</v>
      </c>
      <c r="AB97" s="156"/>
      <c r="AC97" s="157">
        <f t="shared" si="53"/>
        <v>30</v>
      </c>
      <c r="AD97" s="161">
        <v>2</v>
      </c>
      <c r="AE97" s="159">
        <f t="shared" si="49"/>
        <v>0</v>
      </c>
      <c r="AF97" s="156"/>
      <c r="AG97" s="374" t="s">
        <v>325</v>
      </c>
    </row>
    <row r="98" spans="1:33" s="248" customFormat="1" ht="24">
      <c r="A98" s="326" t="s">
        <v>179</v>
      </c>
      <c r="B98" s="170" t="s">
        <v>322</v>
      </c>
      <c r="C98" s="153"/>
      <c r="D98" s="154">
        <f t="shared" si="40"/>
        <v>0</v>
      </c>
      <c r="E98" s="153"/>
      <c r="F98" s="153">
        <v>7</v>
      </c>
      <c r="G98" s="153"/>
      <c r="H98" s="153"/>
      <c r="I98" s="154">
        <f t="shared" si="41"/>
        <v>72</v>
      </c>
      <c r="J98" s="144">
        <f t="shared" si="42"/>
        <v>2</v>
      </c>
      <c r="K98" s="154">
        <f t="shared" si="50"/>
        <v>72</v>
      </c>
      <c r="L98" s="154">
        <f t="shared" si="51"/>
        <v>30</v>
      </c>
      <c r="M98" s="154">
        <f t="shared" si="52"/>
        <v>42</v>
      </c>
      <c r="N98" s="155">
        <v>12</v>
      </c>
      <c r="O98" s="155">
        <v>18</v>
      </c>
      <c r="P98" s="156"/>
      <c r="Q98" s="159">
        <f t="shared" si="43"/>
        <v>0</v>
      </c>
      <c r="R98" s="161"/>
      <c r="S98" s="151">
        <f t="shared" si="44"/>
        <v>0</v>
      </c>
      <c r="T98" s="156"/>
      <c r="U98" s="159">
        <f t="shared" si="45"/>
        <v>0</v>
      </c>
      <c r="V98" s="161"/>
      <c r="W98" s="151">
        <f t="shared" si="46"/>
        <v>0</v>
      </c>
      <c r="X98" s="156"/>
      <c r="Y98" s="159">
        <f t="shared" si="47"/>
        <v>0</v>
      </c>
      <c r="Z98" s="161"/>
      <c r="AA98" s="151">
        <f t="shared" si="48"/>
        <v>0</v>
      </c>
      <c r="AB98" s="156"/>
      <c r="AC98" s="157">
        <f t="shared" si="53"/>
        <v>30</v>
      </c>
      <c r="AD98" s="161">
        <v>2</v>
      </c>
      <c r="AE98" s="159">
        <f t="shared" si="49"/>
        <v>0</v>
      </c>
      <c r="AF98" s="156"/>
      <c r="AG98" s="374" t="s">
        <v>325</v>
      </c>
    </row>
    <row r="99" spans="1:33" s="248" customFormat="1" ht="24">
      <c r="A99" s="326" t="s">
        <v>180</v>
      </c>
      <c r="B99" s="392" t="s">
        <v>321</v>
      </c>
      <c r="C99" s="153"/>
      <c r="D99" s="154">
        <f t="shared" si="40"/>
        <v>0</v>
      </c>
      <c r="E99" s="153"/>
      <c r="F99" s="153">
        <v>8</v>
      </c>
      <c r="G99" s="153"/>
      <c r="H99" s="153"/>
      <c r="I99" s="154">
        <f t="shared" si="41"/>
        <v>108</v>
      </c>
      <c r="J99" s="144">
        <f>R99+T99+V99+X99+Z99+AB99+AD99+AF99</f>
        <v>3</v>
      </c>
      <c r="K99" s="154">
        <f t="shared" si="50"/>
        <v>108</v>
      </c>
      <c r="L99" s="154">
        <f t="shared" si="51"/>
        <v>30</v>
      </c>
      <c r="M99" s="154">
        <f t="shared" si="52"/>
        <v>78</v>
      </c>
      <c r="N99" s="155">
        <v>12</v>
      </c>
      <c r="O99" s="155">
        <v>18</v>
      </c>
      <c r="P99" s="156"/>
      <c r="Q99" s="157">
        <f t="shared" si="43"/>
        <v>0</v>
      </c>
      <c r="R99" s="161"/>
      <c r="S99" s="157">
        <f t="shared" si="44"/>
        <v>0</v>
      </c>
      <c r="T99" s="160"/>
      <c r="U99" s="159">
        <f t="shared" si="45"/>
        <v>0</v>
      </c>
      <c r="V99" s="161"/>
      <c r="W99" s="157">
        <f t="shared" si="46"/>
        <v>0</v>
      </c>
      <c r="X99" s="160"/>
      <c r="Y99" s="157">
        <f t="shared" si="47"/>
        <v>0</v>
      </c>
      <c r="Z99" s="161"/>
      <c r="AA99" s="321">
        <f t="shared" si="48"/>
        <v>0</v>
      </c>
      <c r="AB99" s="156"/>
      <c r="AC99" s="157">
        <f t="shared" si="53"/>
        <v>0</v>
      </c>
      <c r="AD99" s="161"/>
      <c r="AE99" s="157">
        <f t="shared" si="49"/>
        <v>30</v>
      </c>
      <c r="AF99" s="379">
        <v>3</v>
      </c>
      <c r="AG99" s="374" t="s">
        <v>326</v>
      </c>
    </row>
    <row r="100" spans="1:33" s="248" customFormat="1" ht="13.5" thickBot="1">
      <c r="A100" s="173"/>
      <c r="B100" s="174" t="s">
        <v>104</v>
      </c>
      <c r="C100" s="175">
        <f aca="true" t="shared" si="54" ref="C100:H100">SUM(C24,C56)</f>
        <v>30</v>
      </c>
      <c r="D100" s="175">
        <f t="shared" si="54"/>
        <v>28</v>
      </c>
      <c r="E100" s="175">
        <f t="shared" si="54"/>
        <v>8</v>
      </c>
      <c r="F100" s="175">
        <f t="shared" si="54"/>
        <v>34</v>
      </c>
      <c r="G100" s="175">
        <f t="shared" si="54"/>
        <v>3</v>
      </c>
      <c r="H100" s="175">
        <f t="shared" si="54"/>
        <v>0</v>
      </c>
      <c r="I100" s="176">
        <f>SUM(I86:I99,I58:I84,I25:I55)</f>
        <v>8104</v>
      </c>
      <c r="J100" s="176">
        <f>SUM(J86:J99,J58:J84,J25:J55)</f>
        <v>216</v>
      </c>
      <c r="K100" s="177">
        <f>SUM(K86:K99,K58:K84,K25:K55)</f>
        <v>7096</v>
      </c>
      <c r="L100" s="177">
        <f>SUM(L86:L99,L58:L84,L25:L55)</f>
        <v>2768</v>
      </c>
      <c r="M100" s="178">
        <f>K100-L100</f>
        <v>4328</v>
      </c>
      <c r="N100" s="177">
        <f aca="true" t="shared" si="55" ref="N100:AF100">SUM(N86:N99,N58:N84,N25:N55)</f>
        <v>1004</v>
      </c>
      <c r="O100" s="177">
        <f t="shared" si="55"/>
        <v>682</v>
      </c>
      <c r="P100" s="177">
        <f t="shared" si="55"/>
        <v>1082</v>
      </c>
      <c r="Q100" s="177">
        <f t="shared" si="55"/>
        <v>354</v>
      </c>
      <c r="R100" s="177">
        <f t="shared" si="55"/>
        <v>27</v>
      </c>
      <c r="S100" s="177">
        <f t="shared" si="55"/>
        <v>442</v>
      </c>
      <c r="T100" s="177">
        <f t="shared" si="55"/>
        <v>33</v>
      </c>
      <c r="U100" s="177">
        <f t="shared" si="55"/>
        <v>356</v>
      </c>
      <c r="V100" s="177">
        <f t="shared" si="55"/>
        <v>29</v>
      </c>
      <c r="W100" s="177">
        <f t="shared" si="55"/>
        <v>436</v>
      </c>
      <c r="X100" s="177">
        <f t="shared" si="55"/>
        <v>31</v>
      </c>
      <c r="Y100" s="177">
        <f t="shared" si="55"/>
        <v>404</v>
      </c>
      <c r="Z100" s="177">
        <f t="shared" si="55"/>
        <v>30</v>
      </c>
      <c r="AA100" s="177">
        <f t="shared" si="55"/>
        <v>296</v>
      </c>
      <c r="AB100" s="177">
        <f t="shared" si="55"/>
        <v>24</v>
      </c>
      <c r="AC100" s="177">
        <f t="shared" si="55"/>
        <v>288</v>
      </c>
      <c r="AD100" s="177">
        <f t="shared" si="55"/>
        <v>26</v>
      </c>
      <c r="AE100" s="177">
        <f t="shared" si="55"/>
        <v>192</v>
      </c>
      <c r="AF100" s="366">
        <f t="shared" si="55"/>
        <v>16</v>
      </c>
      <c r="AG100" s="375"/>
    </row>
    <row r="101" spans="1:33" s="248" customFormat="1" ht="13.5" thickBot="1">
      <c r="A101" s="307" t="s">
        <v>105</v>
      </c>
      <c r="B101" s="308"/>
      <c r="C101" s="309"/>
      <c r="D101" s="309"/>
      <c r="E101" s="309"/>
      <c r="F101" s="309"/>
      <c r="G101" s="309"/>
      <c r="H101" s="310"/>
      <c r="I101" s="311"/>
      <c r="J101" s="312"/>
      <c r="K101" s="313"/>
      <c r="L101" s="311"/>
      <c r="M101" s="314"/>
      <c r="N101" s="311"/>
      <c r="O101" s="311"/>
      <c r="P101" s="315"/>
      <c r="Q101" s="313"/>
      <c r="R101" s="314"/>
      <c r="S101" s="314"/>
      <c r="T101" s="311"/>
      <c r="U101" s="316"/>
      <c r="V101" s="313"/>
      <c r="W101" s="316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75"/>
    </row>
    <row r="102" spans="1:33" s="248" customFormat="1" ht="13.5" thickBot="1">
      <c r="A102" s="326" t="s">
        <v>106</v>
      </c>
      <c r="B102" s="251"/>
      <c r="C102" s="318">
        <f>COUNT(C103:C107)</f>
        <v>0</v>
      </c>
      <c r="D102" s="318">
        <f>SUM(D103:D107)</f>
        <v>0</v>
      </c>
      <c r="E102" s="318">
        <f>COUNT(E103:E107)</f>
        <v>3</v>
      </c>
      <c r="F102" s="318">
        <f>COUNT(F103:F107)</f>
        <v>0</v>
      </c>
      <c r="G102" s="318">
        <f>COUNT(G103:G107)</f>
        <v>0</v>
      </c>
      <c r="H102" s="318">
        <f>COUNT(H103:H107)</f>
        <v>0</v>
      </c>
      <c r="I102" s="319"/>
      <c r="J102" s="405" t="s">
        <v>102</v>
      </c>
      <c r="K102" s="405"/>
      <c r="L102" s="319">
        <f>SUM(I103:I107)</f>
        <v>648</v>
      </c>
      <c r="M102" s="319"/>
      <c r="N102" s="405" t="s">
        <v>27</v>
      </c>
      <c r="O102" s="405"/>
      <c r="P102" s="405"/>
      <c r="Q102" s="405"/>
      <c r="R102" s="405"/>
      <c r="S102" s="319">
        <f>SUM(J103:J107)</f>
        <v>18</v>
      </c>
      <c r="T102" s="402" t="s">
        <v>275</v>
      </c>
      <c r="U102" s="403"/>
      <c r="V102" s="402"/>
      <c r="W102" s="402"/>
      <c r="X102" s="402"/>
      <c r="Y102" s="402"/>
      <c r="Z102" s="402"/>
      <c r="AA102" s="402"/>
      <c r="AB102" s="402"/>
      <c r="AC102" s="319"/>
      <c r="AD102" s="319"/>
      <c r="AE102" s="319"/>
      <c r="AF102" s="319"/>
      <c r="AG102" s="375"/>
    </row>
    <row r="103" spans="1:33" s="248" customFormat="1" ht="31.5">
      <c r="A103" s="327" t="s">
        <v>107</v>
      </c>
      <c r="B103" s="391" t="s">
        <v>291</v>
      </c>
      <c r="C103" s="153"/>
      <c r="D103" s="154">
        <f>IF(C103&lt;&gt;0,1,0)</f>
        <v>0</v>
      </c>
      <c r="E103" s="153">
        <v>6</v>
      </c>
      <c r="F103" s="153"/>
      <c r="G103" s="153"/>
      <c r="H103" s="153"/>
      <c r="I103" s="154">
        <f>J103*36</f>
        <v>216</v>
      </c>
      <c r="J103" s="154">
        <f>R103+T103+V103+X103+Z103+AB103+AD103+AF103</f>
        <v>6</v>
      </c>
      <c r="K103" s="154">
        <f>IF(D103&lt;&gt;0,I103-36,I103-0)</f>
        <v>216</v>
      </c>
      <c r="L103" s="154">
        <v>4</v>
      </c>
      <c r="M103" s="154">
        <f aca="true" t="shared" si="56" ref="M103:M108">K103-L103</f>
        <v>212</v>
      </c>
      <c r="N103" s="253"/>
      <c r="O103" s="253"/>
      <c r="P103" s="254"/>
      <c r="Q103" s="149"/>
      <c r="R103" s="148"/>
      <c r="S103" s="149"/>
      <c r="T103" s="320"/>
      <c r="U103" s="149"/>
      <c r="V103" s="148"/>
      <c r="W103" s="149"/>
      <c r="X103" s="320"/>
      <c r="Y103" s="149"/>
      <c r="Z103" s="148"/>
      <c r="AA103" s="149">
        <v>4</v>
      </c>
      <c r="AB103" s="320">
        <v>6</v>
      </c>
      <c r="AC103" s="149"/>
      <c r="AD103" s="148"/>
      <c r="AE103" s="149"/>
      <c r="AF103" s="367"/>
      <c r="AG103" s="374" t="s">
        <v>262</v>
      </c>
    </row>
    <row r="104" spans="1:33" s="248" customFormat="1" ht="22.5">
      <c r="A104" s="327" t="s">
        <v>108</v>
      </c>
      <c r="B104" s="252" t="s">
        <v>292</v>
      </c>
      <c r="C104" s="153"/>
      <c r="D104" s="154">
        <f>IF(C104&lt;&gt;0,1,0)</f>
        <v>0</v>
      </c>
      <c r="E104" s="153">
        <v>8</v>
      </c>
      <c r="F104" s="153"/>
      <c r="G104" s="153"/>
      <c r="H104" s="153"/>
      <c r="I104" s="154">
        <f>J104*36</f>
        <v>216</v>
      </c>
      <c r="J104" s="154">
        <f>R104+T104+V104+X104+Z104+AB104+AD104+AF104</f>
        <v>6</v>
      </c>
      <c r="K104" s="154">
        <f>IF(D104&lt;&gt;0,I104-36,I104-0)</f>
        <v>216</v>
      </c>
      <c r="L104" s="154">
        <v>4</v>
      </c>
      <c r="M104" s="154">
        <f t="shared" si="56"/>
        <v>212</v>
      </c>
      <c r="N104" s="253"/>
      <c r="O104" s="253"/>
      <c r="P104" s="254"/>
      <c r="Q104" s="157"/>
      <c r="R104" s="161"/>
      <c r="S104" s="157"/>
      <c r="T104" s="255"/>
      <c r="U104" s="157"/>
      <c r="V104" s="161"/>
      <c r="W104" s="157"/>
      <c r="X104" s="255"/>
      <c r="Y104" s="157"/>
      <c r="Z104" s="161"/>
      <c r="AA104" s="157"/>
      <c r="AB104" s="255"/>
      <c r="AC104" s="157"/>
      <c r="AD104" s="161"/>
      <c r="AE104" s="157">
        <v>4</v>
      </c>
      <c r="AF104" s="254">
        <v>6</v>
      </c>
      <c r="AG104" s="374" t="s">
        <v>330</v>
      </c>
    </row>
    <row r="105" spans="1:33" s="248" customFormat="1" ht="12.75">
      <c r="A105" s="327" t="s">
        <v>109</v>
      </c>
      <c r="B105" s="252" t="s">
        <v>293</v>
      </c>
      <c r="C105" s="153"/>
      <c r="D105" s="154">
        <f>IF(C105&lt;&gt;0,1,0)</f>
        <v>0</v>
      </c>
      <c r="E105" s="153">
        <v>8</v>
      </c>
      <c r="F105" s="153"/>
      <c r="G105" s="153"/>
      <c r="H105" s="153"/>
      <c r="I105" s="154">
        <f>J105*36</f>
        <v>216</v>
      </c>
      <c r="J105" s="154">
        <f>R105+T105+V105+X105+Z105+AB105+AD105+AF105</f>
        <v>6</v>
      </c>
      <c r="K105" s="154">
        <f>IF(D105&lt;&gt;0,I105-36,I105-0)</f>
        <v>216</v>
      </c>
      <c r="L105" s="154">
        <v>4</v>
      </c>
      <c r="M105" s="154">
        <f t="shared" si="56"/>
        <v>212</v>
      </c>
      <c r="N105" s="253"/>
      <c r="O105" s="253"/>
      <c r="P105" s="254"/>
      <c r="Q105" s="157"/>
      <c r="R105" s="161"/>
      <c r="S105" s="157"/>
      <c r="T105" s="255"/>
      <c r="U105" s="157"/>
      <c r="V105" s="161"/>
      <c r="W105" s="157"/>
      <c r="X105" s="255"/>
      <c r="Y105" s="157"/>
      <c r="Z105" s="161"/>
      <c r="AA105" s="157"/>
      <c r="AB105" s="255"/>
      <c r="AC105" s="157"/>
      <c r="AD105" s="161"/>
      <c r="AE105" s="157">
        <v>4</v>
      </c>
      <c r="AF105" s="254">
        <v>6</v>
      </c>
      <c r="AG105" s="374" t="s">
        <v>331</v>
      </c>
    </row>
    <row r="106" spans="1:33" s="248" customFormat="1" ht="12.75">
      <c r="A106" s="327" t="s">
        <v>110</v>
      </c>
      <c r="B106" s="252"/>
      <c r="C106" s="153"/>
      <c r="D106" s="154">
        <f>IF(C106&lt;&gt;0,1,0)</f>
        <v>0</v>
      </c>
      <c r="E106" s="153"/>
      <c r="F106" s="153"/>
      <c r="G106" s="153"/>
      <c r="H106" s="153"/>
      <c r="I106" s="154">
        <f>J106*36</f>
        <v>0</v>
      </c>
      <c r="J106" s="154">
        <f>R106+T106+V106+X106+Z106+AB106+AD106+AF106</f>
        <v>0</v>
      </c>
      <c r="K106" s="154">
        <f>IF(D106&lt;&gt;0,I106-36,I106-0)</f>
        <v>0</v>
      </c>
      <c r="L106" s="154">
        <f>N106+O106+P106</f>
        <v>0</v>
      </c>
      <c r="M106" s="154">
        <f t="shared" si="56"/>
        <v>0</v>
      </c>
      <c r="N106" s="253"/>
      <c r="O106" s="253"/>
      <c r="P106" s="254"/>
      <c r="Q106" s="157"/>
      <c r="R106" s="161"/>
      <c r="S106" s="157"/>
      <c r="T106" s="255"/>
      <c r="U106" s="157"/>
      <c r="V106" s="161"/>
      <c r="W106" s="157"/>
      <c r="X106" s="255"/>
      <c r="Y106" s="157"/>
      <c r="Z106" s="161"/>
      <c r="AA106" s="157"/>
      <c r="AB106" s="255"/>
      <c r="AC106" s="157"/>
      <c r="AD106" s="161"/>
      <c r="AE106" s="157"/>
      <c r="AF106" s="254"/>
      <c r="AG106" s="375"/>
    </row>
    <row r="107" spans="1:33" s="248" customFormat="1" ht="13.5" thickBot="1">
      <c r="A107" s="330" t="s">
        <v>111</v>
      </c>
      <c r="B107" s="256"/>
      <c r="C107" s="257"/>
      <c r="D107" s="258">
        <f>IF(C107&lt;&gt;0,1,0)</f>
        <v>0</v>
      </c>
      <c r="E107" s="257"/>
      <c r="F107" s="257"/>
      <c r="G107" s="257"/>
      <c r="H107" s="257"/>
      <c r="I107" s="258">
        <f>J107*36</f>
        <v>0</v>
      </c>
      <c r="J107" s="154">
        <f>R107+T107+V107+X107+Z107+AB107+AD107+AF107</f>
        <v>0</v>
      </c>
      <c r="K107" s="258">
        <f>IF(D107&lt;&gt;0,I107-36,I107-0)</f>
        <v>0</v>
      </c>
      <c r="L107" s="258">
        <f>N107+O107+P107</f>
        <v>0</v>
      </c>
      <c r="M107" s="154">
        <f t="shared" si="56"/>
        <v>0</v>
      </c>
      <c r="N107" s="259"/>
      <c r="O107" s="253"/>
      <c r="P107" s="254"/>
      <c r="Q107" s="171"/>
      <c r="R107" s="172"/>
      <c r="S107" s="171"/>
      <c r="T107" s="260"/>
      <c r="U107" s="171"/>
      <c r="V107" s="172"/>
      <c r="W107" s="171"/>
      <c r="X107" s="260"/>
      <c r="Y107" s="171"/>
      <c r="Z107" s="172"/>
      <c r="AA107" s="171"/>
      <c r="AB107" s="260"/>
      <c r="AC107" s="171"/>
      <c r="AD107" s="172"/>
      <c r="AE107" s="171"/>
      <c r="AF107" s="368"/>
      <c r="AG107" s="375"/>
    </row>
    <row r="108" spans="1:33" s="248" customFormat="1" ht="13.5" thickBot="1">
      <c r="A108" s="165"/>
      <c r="B108" s="261" t="s">
        <v>112</v>
      </c>
      <c r="C108" s="262">
        <f>COUNT(C103:C107)</f>
        <v>0</v>
      </c>
      <c r="D108" s="139">
        <f>SUM(D103:D107)</f>
        <v>0</v>
      </c>
      <c r="E108" s="139">
        <f>COUNT(E103:E107)</f>
        <v>3</v>
      </c>
      <c r="F108" s="139">
        <f>COUNT(F103:F107)</f>
        <v>0</v>
      </c>
      <c r="G108" s="139">
        <f>COUNT(G103:G107)</f>
        <v>0</v>
      </c>
      <c r="H108" s="139">
        <f>COUNT(H103:H107)</f>
        <v>0</v>
      </c>
      <c r="I108" s="263">
        <f>SUM(I103:I107)</f>
        <v>648</v>
      </c>
      <c r="J108" s="263">
        <f>SUM(J103:J107)</f>
        <v>18</v>
      </c>
      <c r="K108" s="263">
        <f>SUM(K103:K107)</f>
        <v>648</v>
      </c>
      <c r="L108" s="264">
        <f>SUM(L103:L107)</f>
        <v>12</v>
      </c>
      <c r="M108" s="265">
        <f t="shared" si="56"/>
        <v>636</v>
      </c>
      <c r="N108" s="266">
        <f aca="true" t="shared" si="57" ref="N108:AF108">SUM(N103:N107)</f>
        <v>0</v>
      </c>
      <c r="O108" s="266">
        <f t="shared" si="57"/>
        <v>0</v>
      </c>
      <c r="P108" s="266">
        <f t="shared" si="57"/>
        <v>0</v>
      </c>
      <c r="Q108" s="266">
        <f t="shared" si="57"/>
        <v>0</v>
      </c>
      <c r="R108" s="266">
        <f t="shared" si="57"/>
        <v>0</v>
      </c>
      <c r="S108" s="266">
        <f t="shared" si="57"/>
        <v>0</v>
      </c>
      <c r="T108" s="266">
        <f t="shared" si="57"/>
        <v>0</v>
      </c>
      <c r="U108" s="266">
        <f t="shared" si="57"/>
        <v>0</v>
      </c>
      <c r="V108" s="266">
        <f t="shared" si="57"/>
        <v>0</v>
      </c>
      <c r="W108" s="266">
        <f t="shared" si="57"/>
        <v>0</v>
      </c>
      <c r="X108" s="266">
        <f t="shared" si="57"/>
        <v>0</v>
      </c>
      <c r="Y108" s="266">
        <f t="shared" si="57"/>
        <v>0</v>
      </c>
      <c r="Z108" s="266">
        <f t="shared" si="57"/>
        <v>0</v>
      </c>
      <c r="AA108" s="266">
        <f t="shared" si="57"/>
        <v>4</v>
      </c>
      <c r="AB108" s="266">
        <f t="shared" si="57"/>
        <v>6</v>
      </c>
      <c r="AC108" s="266">
        <f>SUM(AC103:AC107)</f>
        <v>0</v>
      </c>
      <c r="AD108" s="266">
        <f t="shared" si="57"/>
        <v>0</v>
      </c>
      <c r="AE108" s="266">
        <f t="shared" si="57"/>
        <v>8</v>
      </c>
      <c r="AF108" s="141">
        <f t="shared" si="57"/>
        <v>12</v>
      </c>
      <c r="AG108" s="376"/>
    </row>
    <row r="109" spans="1:33" s="248" customFormat="1" ht="13.5" thickBot="1">
      <c r="A109" s="130" t="s">
        <v>113</v>
      </c>
      <c r="B109" s="131"/>
      <c r="C109" s="267"/>
      <c r="D109" s="268"/>
      <c r="E109" s="268"/>
      <c r="F109" s="268"/>
      <c r="G109" s="268"/>
      <c r="H109" s="269"/>
      <c r="I109" s="270"/>
      <c r="J109" s="134"/>
      <c r="K109" s="270"/>
      <c r="L109" s="269"/>
      <c r="M109" s="271"/>
      <c r="N109" s="270"/>
      <c r="O109" s="269"/>
      <c r="P109" s="272"/>
      <c r="Q109" s="273"/>
      <c r="R109" s="274"/>
      <c r="S109" s="275"/>
      <c r="T109" s="276"/>
      <c r="U109" s="268"/>
      <c r="V109" s="277"/>
      <c r="W109" s="267"/>
      <c r="X109" s="278"/>
      <c r="Y109" s="268"/>
      <c r="Z109" s="277"/>
      <c r="AA109" s="267"/>
      <c r="AB109" s="278"/>
      <c r="AC109" s="268"/>
      <c r="AD109" s="277"/>
      <c r="AE109" s="267"/>
      <c r="AF109" s="277"/>
      <c r="AG109" s="375"/>
    </row>
    <row r="110" spans="1:33" s="248" customFormat="1" ht="13.5" thickBot="1">
      <c r="A110" s="331" t="s">
        <v>132</v>
      </c>
      <c r="B110" s="251"/>
      <c r="C110" s="279">
        <f>COUNT(C111:C111)</f>
        <v>0</v>
      </c>
      <c r="D110" s="279">
        <f>SUM(D111:D111)</f>
        <v>0</v>
      </c>
      <c r="E110" s="279">
        <f>COUNT(E111:E111)</f>
        <v>0</v>
      </c>
      <c r="F110" s="279">
        <f>COUNT(F111:F111)</f>
        <v>0</v>
      </c>
      <c r="G110" s="279">
        <f>COUNT(G111:G111)</f>
        <v>0</v>
      </c>
      <c r="H110" s="279">
        <f>COUNT(H111:H111)</f>
        <v>0</v>
      </c>
      <c r="I110" s="280"/>
      <c r="J110" s="401" t="s">
        <v>102</v>
      </c>
      <c r="K110" s="401"/>
      <c r="L110" s="280">
        <f>SUM(I111:I111)</f>
        <v>216</v>
      </c>
      <c r="M110" s="280"/>
      <c r="N110" s="401" t="s">
        <v>27</v>
      </c>
      <c r="O110" s="401"/>
      <c r="P110" s="401"/>
      <c r="Q110" s="401"/>
      <c r="R110" s="401"/>
      <c r="S110" s="280">
        <f>SUM(J111:J111)</f>
        <v>6</v>
      </c>
      <c r="T110" s="402" t="s">
        <v>166</v>
      </c>
      <c r="U110" s="403"/>
      <c r="V110" s="402"/>
      <c r="W110" s="402"/>
      <c r="X110" s="402"/>
      <c r="Y110" s="402"/>
      <c r="Z110" s="402"/>
      <c r="AA110" s="402"/>
      <c r="AB110" s="402"/>
      <c r="AC110" s="280"/>
      <c r="AD110" s="280"/>
      <c r="AE110" s="280"/>
      <c r="AF110" s="280"/>
      <c r="AG110" s="375"/>
    </row>
    <row r="111" spans="1:33" s="248" customFormat="1" ht="13.5" thickBot="1">
      <c r="A111" s="330" t="s">
        <v>114</v>
      </c>
      <c r="B111" s="163" t="s">
        <v>126</v>
      </c>
      <c r="C111" s="257"/>
      <c r="D111" s="258">
        <f>IF(C111&lt;&gt;0,1,0)</f>
        <v>0</v>
      </c>
      <c r="E111" s="257"/>
      <c r="F111" s="257"/>
      <c r="G111" s="257"/>
      <c r="H111" s="257"/>
      <c r="I111" s="258">
        <f>J111*36</f>
        <v>216</v>
      </c>
      <c r="J111" s="258">
        <f>R111+T111+V111+X111+Z111+AB111+AD111+AF111</f>
        <v>6</v>
      </c>
      <c r="K111" s="258">
        <f>IF(D111&lt;&gt;0,I111-36,I111-0)</f>
        <v>216</v>
      </c>
      <c r="L111" s="258">
        <v>12</v>
      </c>
      <c r="M111" s="258">
        <f>K111-L111</f>
        <v>204</v>
      </c>
      <c r="N111" s="281"/>
      <c r="O111" s="281"/>
      <c r="P111" s="282"/>
      <c r="Q111" s="283"/>
      <c r="R111" s="284"/>
      <c r="S111" s="283"/>
      <c r="T111" s="285"/>
      <c r="U111" s="283"/>
      <c r="V111" s="284"/>
      <c r="W111" s="283"/>
      <c r="X111" s="285"/>
      <c r="Y111" s="283"/>
      <c r="Z111" s="284"/>
      <c r="AA111" s="283"/>
      <c r="AB111" s="285"/>
      <c r="AC111" s="283"/>
      <c r="AD111" s="284"/>
      <c r="AE111" s="283">
        <v>12</v>
      </c>
      <c r="AF111" s="369">
        <v>6</v>
      </c>
      <c r="AG111" s="374" t="s">
        <v>328</v>
      </c>
    </row>
    <row r="112" spans="1:33" s="248" customFormat="1" ht="13.5" thickBot="1">
      <c r="A112" s="165"/>
      <c r="B112" s="261" t="s">
        <v>115</v>
      </c>
      <c r="C112" s="262">
        <f>COUNT(C111:C111)</f>
        <v>0</v>
      </c>
      <c r="D112" s="139">
        <f>SUM(D111:D111)</f>
        <v>0</v>
      </c>
      <c r="E112" s="139">
        <f>COUNT(E111:E111)</f>
        <v>0</v>
      </c>
      <c r="F112" s="139">
        <f>COUNT(F111:F111)</f>
        <v>0</v>
      </c>
      <c r="G112" s="139">
        <f>COUNT(G111:G111)</f>
        <v>0</v>
      </c>
      <c r="H112" s="139">
        <f>COUNT(H111:H111)</f>
        <v>0</v>
      </c>
      <c r="I112" s="264">
        <f>SUM(I111:I111)</f>
        <v>216</v>
      </c>
      <c r="J112" s="264">
        <f>SUM(J111:J111)</f>
        <v>6</v>
      </c>
      <c r="K112" s="264">
        <f>SUM(K111:K111)</f>
        <v>216</v>
      </c>
      <c r="L112" s="264">
        <f>SUM(L111:L111)</f>
        <v>12</v>
      </c>
      <c r="M112" s="264">
        <f>SUM(M111:M111)</f>
        <v>204</v>
      </c>
      <c r="N112" s="264">
        <f>N111</f>
        <v>0</v>
      </c>
      <c r="O112" s="264">
        <f aca="true" t="shared" si="58" ref="O112:AF112">O111</f>
        <v>0</v>
      </c>
      <c r="P112" s="264">
        <f t="shared" si="58"/>
        <v>0</v>
      </c>
      <c r="Q112" s="264">
        <f t="shared" si="58"/>
        <v>0</v>
      </c>
      <c r="R112" s="264">
        <f t="shared" si="58"/>
        <v>0</v>
      </c>
      <c r="S112" s="264">
        <f t="shared" si="58"/>
        <v>0</v>
      </c>
      <c r="T112" s="264">
        <f t="shared" si="58"/>
        <v>0</v>
      </c>
      <c r="U112" s="264">
        <f t="shared" si="58"/>
        <v>0</v>
      </c>
      <c r="V112" s="264">
        <f t="shared" si="58"/>
        <v>0</v>
      </c>
      <c r="W112" s="264">
        <f t="shared" si="58"/>
        <v>0</v>
      </c>
      <c r="X112" s="264">
        <f t="shared" si="58"/>
        <v>0</v>
      </c>
      <c r="Y112" s="264">
        <f t="shared" si="58"/>
        <v>0</v>
      </c>
      <c r="Z112" s="264">
        <f t="shared" si="58"/>
        <v>0</v>
      </c>
      <c r="AA112" s="264">
        <f t="shared" si="58"/>
        <v>0</v>
      </c>
      <c r="AB112" s="264">
        <f t="shared" si="58"/>
        <v>0</v>
      </c>
      <c r="AC112" s="264">
        <f t="shared" si="58"/>
        <v>0</v>
      </c>
      <c r="AD112" s="264">
        <f t="shared" si="58"/>
        <v>0</v>
      </c>
      <c r="AE112" s="264">
        <f t="shared" si="58"/>
        <v>12</v>
      </c>
      <c r="AF112" s="370">
        <f t="shared" si="58"/>
        <v>6</v>
      </c>
      <c r="AG112" s="375"/>
    </row>
    <row r="113" spans="1:33" s="248" customFormat="1" ht="13.5" thickBot="1">
      <c r="A113" s="351" t="s">
        <v>269</v>
      </c>
      <c r="B113" s="352"/>
      <c r="C113" s="353"/>
      <c r="D113" s="353"/>
      <c r="E113" s="353"/>
      <c r="F113" s="353"/>
      <c r="G113" s="353"/>
      <c r="H113" s="353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54"/>
      <c r="AF113" s="355"/>
      <c r="AG113" s="375"/>
    </row>
    <row r="114" spans="1:33" s="248" customFormat="1" ht="13.5" thickBot="1">
      <c r="A114" s="356" t="s">
        <v>270</v>
      </c>
      <c r="B114" s="357" t="s">
        <v>268</v>
      </c>
      <c r="C114" s="358"/>
      <c r="D114" s="262">
        <f>IF(C114&lt;&gt;0,1,0)</f>
        <v>0</v>
      </c>
      <c r="E114" s="359"/>
      <c r="F114" s="359">
        <v>7</v>
      </c>
      <c r="G114" s="359"/>
      <c r="H114" s="359"/>
      <c r="I114" s="266">
        <f>J114*36</f>
        <v>108</v>
      </c>
      <c r="J114" s="266">
        <f>R114+T114+V114+X114+Z114+AB114+AD114+AF114+AH114</f>
        <v>3</v>
      </c>
      <c r="K114" s="266">
        <f>IF(D114&lt;&gt;0,I114-36,I114-0)</f>
        <v>108</v>
      </c>
      <c r="L114" s="266">
        <f>N114+O114+P114</f>
        <v>12</v>
      </c>
      <c r="M114" s="266">
        <f>K114-L114</f>
        <v>96</v>
      </c>
      <c r="N114" s="360">
        <v>4</v>
      </c>
      <c r="O114" s="360"/>
      <c r="P114" s="361">
        <v>8</v>
      </c>
      <c r="Q114" s="283"/>
      <c r="R114" s="284"/>
      <c r="S114" s="283"/>
      <c r="T114" s="362"/>
      <c r="U114" s="283"/>
      <c r="V114" s="284"/>
      <c r="W114" s="283"/>
      <c r="X114" s="362"/>
      <c r="Y114" s="283"/>
      <c r="Z114" s="284"/>
      <c r="AA114" s="283"/>
      <c r="AB114" s="362"/>
      <c r="AC114" s="283">
        <v>12</v>
      </c>
      <c r="AD114" s="284">
        <v>3</v>
      </c>
      <c r="AE114" s="283"/>
      <c r="AF114" s="361"/>
      <c r="AG114" s="374" t="s">
        <v>329</v>
      </c>
    </row>
    <row r="115" spans="1:33" s="248" customFormat="1" ht="13.5" thickBot="1">
      <c r="A115" s="351"/>
      <c r="B115" s="363" t="s">
        <v>271</v>
      </c>
      <c r="C115" s="364"/>
      <c r="D115" s="364"/>
      <c r="E115" s="364"/>
      <c r="F115" s="364"/>
      <c r="G115" s="364"/>
      <c r="H115" s="364"/>
      <c r="I115" s="266">
        <f>SUM(I114)</f>
        <v>108</v>
      </c>
      <c r="J115" s="266">
        <f>SUM(J114)</f>
        <v>3</v>
      </c>
      <c r="K115" s="266">
        <f>SUM(K114)</f>
        <v>108</v>
      </c>
      <c r="L115" s="266">
        <f>SUM(L114)</f>
        <v>12</v>
      </c>
      <c r="M115" s="266">
        <f>SUM(M114)</f>
        <v>96</v>
      </c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266"/>
      <c r="AC115" s="266">
        <f>SUM(AC114)</f>
        <v>12</v>
      </c>
      <c r="AD115" s="266">
        <f>AD114</f>
        <v>3</v>
      </c>
      <c r="AE115" s="266"/>
      <c r="AF115" s="141"/>
      <c r="AG115" s="375"/>
    </row>
    <row r="116" spans="1:33" s="248" customFormat="1" ht="13.5" thickBot="1">
      <c r="A116" s="332"/>
      <c r="B116" s="286"/>
      <c r="C116" s="287"/>
      <c r="D116" s="288"/>
      <c r="E116" s="288"/>
      <c r="F116" s="288"/>
      <c r="G116" s="288"/>
      <c r="H116" s="289"/>
      <c r="I116" s="290"/>
      <c r="J116" s="290"/>
      <c r="K116" s="289"/>
      <c r="L116" s="289"/>
      <c r="M116" s="289"/>
      <c r="N116" s="291">
        <f>N117*100/L117</f>
        <v>35.95988538681949</v>
      </c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92"/>
      <c r="AG116" s="375"/>
    </row>
    <row r="117" spans="1:33" s="248" customFormat="1" ht="13.5" thickBot="1">
      <c r="A117" s="165"/>
      <c r="B117" s="293" t="s">
        <v>32</v>
      </c>
      <c r="C117" s="294">
        <f aca="true" t="shared" si="59" ref="C117:I117">SUM(C100+C108+C112)</f>
        <v>30</v>
      </c>
      <c r="D117" s="295">
        <f t="shared" si="59"/>
        <v>28</v>
      </c>
      <c r="E117" s="295">
        <f t="shared" si="59"/>
        <v>11</v>
      </c>
      <c r="F117" s="295">
        <f t="shared" si="59"/>
        <v>34</v>
      </c>
      <c r="G117" s="295">
        <f t="shared" si="59"/>
        <v>3</v>
      </c>
      <c r="H117" s="295">
        <f t="shared" si="59"/>
        <v>0</v>
      </c>
      <c r="I117" s="296">
        <f t="shared" si="59"/>
        <v>8968</v>
      </c>
      <c r="J117" s="296">
        <f>SUM(J100+J108+J112)</f>
        <v>240</v>
      </c>
      <c r="K117" s="295">
        <f>SUM(K100+K108+K112)+C117*36</f>
        <v>9040</v>
      </c>
      <c r="L117" s="295">
        <f>SUM(L100+L108+L112)</f>
        <v>2792</v>
      </c>
      <c r="M117" s="295">
        <f>SUM(M100+M108+M112)+C117*36</f>
        <v>6248</v>
      </c>
      <c r="N117" s="295">
        <f aca="true" t="shared" si="60" ref="N117:AF117">SUM(N100+N108+N112)</f>
        <v>1004</v>
      </c>
      <c r="O117" s="295">
        <f t="shared" si="60"/>
        <v>682</v>
      </c>
      <c r="P117" s="295">
        <f t="shared" si="60"/>
        <v>1082</v>
      </c>
      <c r="Q117" s="295">
        <f t="shared" si="60"/>
        <v>354</v>
      </c>
      <c r="R117" s="295">
        <f t="shared" si="60"/>
        <v>27</v>
      </c>
      <c r="S117" s="295">
        <f t="shared" si="60"/>
        <v>442</v>
      </c>
      <c r="T117" s="295">
        <f t="shared" si="60"/>
        <v>33</v>
      </c>
      <c r="U117" s="295">
        <f t="shared" si="60"/>
        <v>356</v>
      </c>
      <c r="V117" s="295">
        <f t="shared" si="60"/>
        <v>29</v>
      </c>
      <c r="W117" s="295">
        <f t="shared" si="60"/>
        <v>436</v>
      </c>
      <c r="X117" s="295">
        <f t="shared" si="60"/>
        <v>31</v>
      </c>
      <c r="Y117" s="295">
        <f t="shared" si="60"/>
        <v>404</v>
      </c>
      <c r="Z117" s="295">
        <f t="shared" si="60"/>
        <v>30</v>
      </c>
      <c r="AA117" s="295">
        <f t="shared" si="60"/>
        <v>300</v>
      </c>
      <c r="AB117" s="295">
        <f t="shared" si="60"/>
        <v>30</v>
      </c>
      <c r="AC117" s="295">
        <f t="shared" si="60"/>
        <v>288</v>
      </c>
      <c r="AD117" s="295">
        <f t="shared" si="60"/>
        <v>26</v>
      </c>
      <c r="AE117" s="295">
        <f t="shared" si="60"/>
        <v>212</v>
      </c>
      <c r="AF117" s="371">
        <f t="shared" si="60"/>
        <v>34</v>
      </c>
      <c r="AG117" s="376"/>
    </row>
    <row r="118" spans="1:33" s="248" customFormat="1" ht="12.75">
      <c r="A118" s="326"/>
      <c r="B118" s="297" t="s">
        <v>128</v>
      </c>
      <c r="C118" s="298"/>
      <c r="D118" s="298"/>
      <c r="E118" s="298"/>
      <c r="F118" s="298"/>
      <c r="G118" s="298"/>
      <c r="H118" s="298"/>
      <c r="I118" s="299"/>
      <c r="J118" s="299"/>
      <c r="K118" s="298"/>
      <c r="L118" s="298"/>
      <c r="M118" s="298"/>
      <c r="N118" s="298"/>
      <c r="O118" s="298"/>
      <c r="P118" s="298"/>
      <c r="Q118" s="300">
        <f>Q117+S117</f>
        <v>796</v>
      </c>
      <c r="R118" s="301">
        <f>R117+T117</f>
        <v>60</v>
      </c>
      <c r="S118" s="302"/>
      <c r="T118" s="303"/>
      <c r="U118" s="304">
        <f>U117+W117</f>
        <v>792</v>
      </c>
      <c r="V118" s="305">
        <f>V117+X117</f>
        <v>60</v>
      </c>
      <c r="W118" s="302"/>
      <c r="X118" s="303"/>
      <c r="Y118" s="306">
        <f>Y117+AA117</f>
        <v>704</v>
      </c>
      <c r="Z118" s="301">
        <f>Z117+AB117</f>
        <v>60</v>
      </c>
      <c r="AA118" s="302"/>
      <c r="AB118" s="303"/>
      <c r="AC118" s="306">
        <f>AC117+AE117</f>
        <v>500</v>
      </c>
      <c r="AD118" s="301">
        <f>AD117+AF117</f>
        <v>60</v>
      </c>
      <c r="AE118" s="306"/>
      <c r="AF118" s="303"/>
      <c r="AG118" s="376"/>
    </row>
    <row r="119" spans="1:33" ht="12.75">
      <c r="A119" s="182"/>
      <c r="B119" s="179" t="s">
        <v>33</v>
      </c>
      <c r="C119" s="180"/>
      <c r="D119" s="180"/>
      <c r="E119" s="180"/>
      <c r="F119" s="180"/>
      <c r="G119" s="180"/>
      <c r="H119" s="181"/>
      <c r="I119" s="180"/>
      <c r="J119" s="180"/>
      <c r="K119" s="181"/>
      <c r="L119" s="181"/>
      <c r="M119" s="181"/>
      <c r="N119" s="181"/>
      <c r="O119" s="181"/>
      <c r="P119" s="181"/>
      <c r="Q119" s="182">
        <f>Q117/R20</f>
        <v>20.823529411764707</v>
      </c>
      <c r="R119" s="183"/>
      <c r="S119" s="184">
        <f>S117/T20</f>
        <v>23.263157894736842</v>
      </c>
      <c r="T119" s="185"/>
      <c r="U119" s="182">
        <f>U117/V20</f>
        <v>20.941176470588236</v>
      </c>
      <c r="V119" s="183"/>
      <c r="W119" s="184">
        <f>W117/X20</f>
        <v>22.94736842105263</v>
      </c>
      <c r="X119" s="185"/>
      <c r="Y119" s="182">
        <f>Y117/Z20</f>
        <v>23.764705882352942</v>
      </c>
      <c r="Z119" s="183"/>
      <c r="AA119" s="184">
        <f>AA117/AB20</f>
        <v>20</v>
      </c>
      <c r="AB119" s="185"/>
      <c r="AC119" s="182">
        <f>AC117/AD20</f>
        <v>19.2</v>
      </c>
      <c r="AD119" s="183"/>
      <c r="AE119" s="182">
        <f>AE117/AF20</f>
        <v>19.272727272727273</v>
      </c>
      <c r="AF119" s="185"/>
      <c r="AG119" s="376"/>
    </row>
    <row r="120" spans="1:33" ht="12.75">
      <c r="A120" s="333"/>
      <c r="B120" s="179" t="s">
        <v>34</v>
      </c>
      <c r="C120" s="180"/>
      <c r="D120" s="180"/>
      <c r="E120" s="180"/>
      <c r="F120" s="180"/>
      <c r="G120" s="180"/>
      <c r="H120" s="181"/>
      <c r="I120" s="180"/>
      <c r="J120" s="180"/>
      <c r="K120" s="181"/>
      <c r="L120" s="181"/>
      <c r="M120" s="181"/>
      <c r="N120" s="181"/>
      <c r="O120" s="181"/>
      <c r="P120" s="154"/>
      <c r="Q120" s="186">
        <f>COUNTIF($C$25:$C$55,"1")+COUNTIF($C$58:$C$84,"1")+COUNTIF($C$86:$C$99,"1")+COUNTIF($C$103:$C$107,"1")+COUNTIF($C$111,"1")</f>
        <v>3</v>
      </c>
      <c r="R120" s="187"/>
      <c r="S120" s="188">
        <f>COUNTIF($C$25:$C$55,"2")+COUNTIF($C$58:$C$84,"2")+COUNTIF($C$86:$C$99,"2")+COUNTIF($C$103:$C$107,"2")+COUNTIF($C$111,"2")</f>
        <v>4</v>
      </c>
      <c r="T120" s="189"/>
      <c r="U120" s="186">
        <f>COUNTIF($C$25:$C$55,"3")+COUNTIF($C$58:$C$84,"3")+COUNTIF($C$86:$C$99,"3")+COUNTIF($C$103:$C$107,"3")+COUNTIF($C$111,"3")</f>
        <v>5</v>
      </c>
      <c r="V120" s="187"/>
      <c r="W120" s="188">
        <f>COUNTIF($C$25:$C$55,"4")+COUNTIF($C$58:$C$84,"4")+COUNTIF($C$86:$C$99,"4")+COUNTIF($C$103:$C$107,"4")+COUNTIF($C$111,"4")</f>
        <v>4</v>
      </c>
      <c r="X120" s="189"/>
      <c r="Y120" s="186">
        <f>COUNTIF($C$25:$C$55,"5")+COUNTIF($C$58:$C$84,"5")+COUNTIF($C$86:$C$99,"5")+COUNTIF($C$103:$C$107,"5")+COUNTIF($C$111,"5")</f>
        <v>5</v>
      </c>
      <c r="Z120" s="187"/>
      <c r="AA120" s="188">
        <f>COUNTIF($C$25:$C$55,"6")+COUNTIF($C$58:$C$84,"6")+COUNTIF($C$86:$C$99,"6")+COUNTIF($C$103:$C$107,"6")+COUNTIF($C$111,"6")</f>
        <v>4</v>
      </c>
      <c r="AB120" s="189"/>
      <c r="AC120" s="186">
        <f>COUNTIF($C$25:$C$55,"7")+COUNTIF($C$58:$C$84,"7")+COUNTIF($C$86:$C$99,"7")+COUNTIF($C$103:$C$107,"7")+COUNTIF($C$111,"7")</f>
        <v>3</v>
      </c>
      <c r="AD120" s="187"/>
      <c r="AE120" s="186">
        <f>COUNTIF($C$25:$C$55,"8")+COUNTIF($C$58:$C$84,"8")+COUNTIF($C$86:$C$99,"8")+COUNTIF($C$103:$C$107,"8")+COUNTIF($C$111,"8")</f>
        <v>2</v>
      </c>
      <c r="AF120" s="189"/>
      <c r="AG120" s="376"/>
    </row>
    <row r="121" spans="1:33" ht="12.75">
      <c r="A121" s="333"/>
      <c r="B121" s="179" t="s">
        <v>35</v>
      </c>
      <c r="C121" s="180"/>
      <c r="D121" s="180"/>
      <c r="E121" s="180"/>
      <c r="F121" s="180"/>
      <c r="G121" s="180"/>
      <c r="H121" s="181"/>
      <c r="I121" s="180"/>
      <c r="J121" s="180"/>
      <c r="K121" s="181"/>
      <c r="L121" s="181"/>
      <c r="M121" s="181"/>
      <c r="N121" s="181"/>
      <c r="O121" s="181"/>
      <c r="P121" s="154"/>
      <c r="Q121" s="186">
        <f>COUNTIF($E$25:$E$55,"1")+COUNTIF($E$58:$E$84,"1")+COUNTIF($E$86:$E$99,"1")+COUNTIF($E$103:$E$107,"1")+COUNTIF($E$111,"1")</f>
        <v>1</v>
      </c>
      <c r="R121" s="187"/>
      <c r="S121" s="188">
        <f>COUNTIF($E$25:$E$55,"2")+COUNTIF($E$58:$E$84,"2")+COUNTIF($E$86:$E$99,"2")+COUNTIF($E$103:$E$107,"2")+COUNTIF($E$111,"2")</f>
        <v>2</v>
      </c>
      <c r="T121" s="189"/>
      <c r="U121" s="186">
        <f>COUNTIF($E$25:$E$55,"3")+COUNTIF($E$58:$E$84,"3")+COUNTIF($E$86:$E$99,"3")+COUNTIF($E$103:$E$107,"3")+COUNTIF($E$111,"3")</f>
        <v>1</v>
      </c>
      <c r="V121" s="187"/>
      <c r="W121" s="188">
        <f>COUNTIF($E$25:$E$55,"4")+COUNTIF($E$58:$E$84,"4")+COUNTIF($E$86:$E$99,"4")+COUNTIF($E$103:$E$107,"4")+COUNTIF($E$111,"4")</f>
        <v>2</v>
      </c>
      <c r="X121" s="189"/>
      <c r="Y121" s="186">
        <f>COUNTIF($E$25:$E$55,"5")+COUNTIF($E$58:$E$84,"5")+COUNTIF($E$86:$E$99,"5")+COUNTIF($E$103:$E$107,"5")+COUNTIF($E$111,"5")</f>
        <v>0</v>
      </c>
      <c r="Z121" s="187"/>
      <c r="AA121" s="188">
        <f>COUNTIF($E$25:$E$55,"6")+COUNTIF($E$58:$E$84,"6")+COUNTIF($E$86:$E$99,"6")+COUNTIF($E$103:$E$107,"6")+COUNTIF($E$111,"6")</f>
        <v>2</v>
      </c>
      <c r="AB121" s="189"/>
      <c r="AC121" s="186">
        <f>COUNTIF($E$25:$E$55,"7")+COUNTIF($E$58:$E$84,"7")+COUNTIF($E$86:$E$99,"7")+COUNTIF($E$103:$E$107,"7")+COUNTIF($E$111,"7")</f>
        <v>1</v>
      </c>
      <c r="AD121" s="187"/>
      <c r="AE121" s="186">
        <f>COUNTIF($E$25:$E$55,"8")+COUNTIF($E$58:$E$84,"8")+COUNTIF($E$86:$E$99,"8")+COUNTIF($E$103:$E$107,"8")+COUNTIF($E$111,"8")</f>
        <v>2</v>
      </c>
      <c r="AF121" s="189"/>
      <c r="AG121" s="376"/>
    </row>
    <row r="122" spans="1:33" ht="12.75">
      <c r="A122" s="333"/>
      <c r="B122" s="179" t="s">
        <v>36</v>
      </c>
      <c r="C122" s="180"/>
      <c r="D122" s="180"/>
      <c r="E122" s="180"/>
      <c r="F122" s="180"/>
      <c r="G122" s="180"/>
      <c r="H122" s="181"/>
      <c r="I122" s="180"/>
      <c r="J122" s="180"/>
      <c r="K122" s="181"/>
      <c r="L122" s="181"/>
      <c r="M122" s="181"/>
      <c r="N122" s="181"/>
      <c r="O122" s="181"/>
      <c r="P122" s="154"/>
      <c r="Q122" s="186">
        <f>COUNTIF($F$25:$F$55,"1")+COUNTIF($F$58:$F$84,"1")+COUNTIF($F$86:$F$99,"1")+COUNTIF($F$103:$F$107,"1")+COUNTIF($F$111,"1")</f>
        <v>5</v>
      </c>
      <c r="R122" s="187"/>
      <c r="S122" s="188">
        <f>COUNTIF($F$25:$F$55,"2")+COUNTIF($F$58:$F$84,"2")+COUNTIF($F$86:$F$99,"2")+COUNTIF($F$103:$F$107,"2")+COUNTIF($F$111,"2")</f>
        <v>5</v>
      </c>
      <c r="T122" s="189"/>
      <c r="U122" s="186">
        <f>COUNTIF($F$25:$F$55,"3")+COUNTIF($F$58:$F$84,"3")+COUNTIF($F$86:$F$99,"3")+COUNTIF($F$103:$F$107,"3")+COUNTIF($F$111,"3")</f>
        <v>4</v>
      </c>
      <c r="V122" s="187"/>
      <c r="W122" s="188">
        <f>COUNTIF($F$25:$F$55,"4")+COUNTIF($F$58:$F$84,"4")+COUNTIF($F$86:$F$99,"4")+COUNTIF($F$103:$F$107,"4")+COUNTIF($F$111,"4")</f>
        <v>6</v>
      </c>
      <c r="X122" s="189"/>
      <c r="Y122" s="186">
        <f>COUNTIF($F$25:$F$55,"5")+COUNTIF($F$58:$F$84,"5")+COUNTIF($F$86:$F$99,"5")+COUNTIF($F$103:$F$107,"5")+COUNTIF($F$111,"5")</f>
        <v>6</v>
      </c>
      <c r="Z122" s="187"/>
      <c r="AA122" s="188">
        <f>COUNTIF($F$25:$F$55,"6")+COUNTIF($F$58:$F$84,"6")+COUNTIF($F$86:$F$99,"6")+COUNTIF($F$103:$F$107,"6")+COUNTIF($F$111,"6")</f>
        <v>2</v>
      </c>
      <c r="AB122" s="189"/>
      <c r="AC122" s="186">
        <f>COUNTIF($F$25:$F$55,"7")+COUNTIF($F$58:$F$84,"7")+COUNTIF($F$86:$F$99,"7")+COUNTIF($F$103:$F$107,"7")+COUNTIF($F$111,"7")</f>
        <v>3</v>
      </c>
      <c r="AD122" s="190"/>
      <c r="AE122" s="191">
        <f>COUNTIF($F$25:$F$55,"8")+COUNTIF($F$58:$F$84,"8")+COUNTIF($F$86:$F$99,"8")+COUNTIF($F$103:$F$107,"8")+COUNTIF($F$111,"8")</f>
        <v>3</v>
      </c>
      <c r="AF122" s="189"/>
      <c r="AG122" s="376"/>
    </row>
    <row r="123" spans="1:33" ht="12.75">
      <c r="A123" s="333"/>
      <c r="B123" s="179" t="s">
        <v>37</v>
      </c>
      <c r="C123" s="180"/>
      <c r="D123" s="180"/>
      <c r="E123" s="180"/>
      <c r="F123" s="180"/>
      <c r="G123" s="180"/>
      <c r="H123" s="181"/>
      <c r="I123" s="180"/>
      <c r="J123" s="180"/>
      <c r="K123" s="181"/>
      <c r="L123" s="181"/>
      <c r="M123" s="181"/>
      <c r="N123" s="181"/>
      <c r="O123" s="181"/>
      <c r="P123" s="154"/>
      <c r="Q123" s="186">
        <f>COUNTIF($G$25:$G$55,"1")+COUNTIF($G$58:$G$84,"1")+COUNTIF($G$86:$G$99,"1")+COUNTIF($G$103:$G$107,"1")+COUNTIF($G$111,"1")</f>
        <v>0</v>
      </c>
      <c r="R123" s="187"/>
      <c r="S123" s="188">
        <f>COUNTIF($G$25:$G$55,"2")+COUNTIF($G$58:$G$84,"2")+COUNTIF($G$86:$G$99,"2")+COUNTIF($G$103:$G$107,"2")+COUNTIF($G$111,"2")</f>
        <v>0</v>
      </c>
      <c r="T123" s="189"/>
      <c r="U123" s="186">
        <f>COUNTIF($G$25:$G$55,"3")+COUNTIF($G$58:$G$84,"3")+COUNTIF($G$86:$G$99,"3")+COUNTIF($G$103:$G$107,"3")+COUNTIF($G$111,"3")</f>
        <v>0</v>
      </c>
      <c r="V123" s="187"/>
      <c r="W123" s="188">
        <f>COUNTIF($G$25:$G$55,"4")+COUNTIF($G$58:$G$84,"4")+COUNTIF($G$86:$G$99,"4")+COUNTIF($G$103:$G$107,"4")+COUNTIF($G$111,"4")</f>
        <v>0</v>
      </c>
      <c r="X123" s="189"/>
      <c r="Y123" s="186">
        <f>COUNTIF($G$25:$G$55,"5")+COUNTIF($G$58:$G$84,"5")+COUNTIF($G$86:$G$99,"5")+COUNTIF($G$103:$G$107,"5")+COUNTIF($G$111,"5")</f>
        <v>1</v>
      </c>
      <c r="Z123" s="187"/>
      <c r="AA123" s="188">
        <f>COUNTIF($G$25:$G$55,"6")+COUNTIF($G$58:$G$84,"6")+COUNTIF($G$86:$G$99,"6")+COUNTIF($G$103:$G$107,"6")+COUNTIF($G$111,"6")</f>
        <v>1</v>
      </c>
      <c r="AB123" s="189"/>
      <c r="AC123" s="186">
        <f>COUNTIF($G$25:$G$55,"7")+COUNTIF($G$58:$G$84,"7")+COUNTIF($G$86:$G$99,"7")+COUNTIF($G$103:$G$107,"7")+COUNTIF($G$111,"7")</f>
        <v>1</v>
      </c>
      <c r="AD123" s="187"/>
      <c r="AE123" s="191">
        <f>COUNTIF($G$25:$G$55,"8")+COUNTIF($G$58:$G$84,"8")+COUNTIF($G$86:$G$99,"8")+COUNTIF($G$103:$G$107,"8")+COUNTIF($G$111,"8")</f>
        <v>0</v>
      </c>
      <c r="AF123" s="372"/>
      <c r="AG123" s="376"/>
    </row>
    <row r="124" spans="1:33" ht="13.5" thickBot="1">
      <c r="A124" s="334"/>
      <c r="B124" s="335" t="s">
        <v>127</v>
      </c>
      <c r="C124" s="336"/>
      <c r="D124" s="336"/>
      <c r="E124" s="336"/>
      <c r="F124" s="336"/>
      <c r="G124" s="336"/>
      <c r="H124" s="337"/>
      <c r="I124" s="336"/>
      <c r="J124" s="336"/>
      <c r="K124" s="337"/>
      <c r="L124" s="337"/>
      <c r="M124" s="337"/>
      <c r="N124" s="337"/>
      <c r="O124" s="337"/>
      <c r="P124" s="338"/>
      <c r="Q124" s="339">
        <f>COUNTIF($H$25:$H$55,"1")+COUNTIF($H$58:$H$84,"1")+COUNTIF($H$86:$H$99,"1")+COUNTIF($H$103:$H$107,"1")+COUNTIF($H$111,"1")</f>
        <v>0</v>
      </c>
      <c r="R124" s="340"/>
      <c r="S124" s="341">
        <f>COUNTIF($H$25:$H$55,"2")+COUNTIF($H$58:$H$84,"2")+COUNTIF($H$86:$H$99,"2")+COUNTIF($H$103:$H$107,"2")+COUNTIF($H$111,"2")</f>
        <v>0</v>
      </c>
      <c r="T124" s="342"/>
      <c r="U124" s="339">
        <f>COUNTIF($H$25:$H$55,"3")+COUNTIF($H$58:$H$84,"3")+COUNTIF($H$86:$H$99,"3")+COUNTIF($H$103:$H$107,"3")+COUNTIF($H$111,"3")</f>
        <v>0</v>
      </c>
      <c r="V124" s="340"/>
      <c r="W124" s="341">
        <f>COUNTIF($H$25:$H$55,"4")+COUNTIF($H$58:$H$84,"4")+COUNTIF($H$86:$H$99,"4")+COUNTIF($H$103:$H$107,"4")+COUNTIF($H$111,"4")</f>
        <v>0</v>
      </c>
      <c r="X124" s="342"/>
      <c r="Y124" s="339">
        <f>COUNTIF($H$25:$H$55,"5")+COUNTIF($H$58:$H$84,"5")+COUNTIF($H$86:$H$99,"5")+COUNTIF($H$103:$H$107,"5")+COUNTIF($H$111,"5")</f>
        <v>0</v>
      </c>
      <c r="Z124" s="340"/>
      <c r="AA124" s="341">
        <f>COUNTIF($H$25:$H$55,"6")+COUNTIF($H$58:$H$84,"6")+COUNTIF($H$86:$H$99,"6")+COUNTIF($H$103:$H$107,"6")+COUNTIF($H$111,"6")</f>
        <v>0</v>
      </c>
      <c r="AB124" s="342"/>
      <c r="AC124" s="339">
        <f>COUNTIF($H$25:$H$55,"7")+COUNTIF($H$58:$H$84,"7")+COUNTIF($H$86:$H$99,"7")+COUNTIF($H$103:$H$107,"7")+COUNTIF($H$111,"7")</f>
        <v>0</v>
      </c>
      <c r="AD124" s="342"/>
      <c r="AE124" s="337">
        <f>COUNTIF($H$25:$H$55,"8")+COUNTIF($H$58:$H$84,"8")+COUNTIF($H$86:$H$99,"8")+COUNTIF($H$103:$H$107,"8")+COUNTIF($H$111,"8")</f>
        <v>0</v>
      </c>
      <c r="AF124" s="342"/>
      <c r="AG124" s="377"/>
    </row>
    <row r="125" spans="1:32" ht="12.75">
      <c r="A125" s="62"/>
      <c r="B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</row>
    <row r="126" spans="2:40" ht="12.75">
      <c r="B126" s="6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X126" s="63"/>
      <c r="Y126" s="63"/>
      <c r="Z126" s="63"/>
      <c r="AA126" s="63"/>
      <c r="AB126" s="63"/>
      <c r="AC126" s="63"/>
      <c r="AD126" s="63"/>
      <c r="AE126" s="63"/>
      <c r="AF126" s="63"/>
      <c r="AK126" s="8"/>
      <c r="AL126" s="8"/>
      <c r="AM126" s="8"/>
      <c r="AN126" s="8"/>
    </row>
    <row r="127" spans="2:40" ht="12.7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X127" s="63"/>
      <c r="Y127" s="63"/>
      <c r="Z127" s="63"/>
      <c r="AA127" s="63"/>
      <c r="AB127" s="63"/>
      <c r="AC127" s="63"/>
      <c r="AD127" s="63"/>
      <c r="AE127" s="63"/>
      <c r="AF127" s="63"/>
      <c r="AK127" s="8"/>
      <c r="AL127" s="8"/>
      <c r="AM127" s="8"/>
      <c r="AN127" s="8"/>
    </row>
    <row r="128" spans="2:40" ht="12.75"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74"/>
      <c r="AK128" s="8"/>
      <c r="AL128" s="8"/>
      <c r="AM128" s="8"/>
      <c r="AN128" s="8"/>
    </row>
    <row r="129" spans="2:40" ht="12.7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X129" s="63"/>
      <c r="Y129" s="63"/>
      <c r="Z129" s="63"/>
      <c r="AA129" s="63"/>
      <c r="AB129" s="63"/>
      <c r="AC129" s="63"/>
      <c r="AD129" s="63"/>
      <c r="AE129" s="63"/>
      <c r="AF129" s="63"/>
      <c r="AK129" s="8"/>
      <c r="AL129" s="8"/>
      <c r="AM129" s="8"/>
      <c r="AN129" s="8"/>
    </row>
    <row r="131" spans="2:40" ht="12.7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74"/>
      <c r="AK131" s="8"/>
      <c r="AL131" s="8"/>
      <c r="AM131" s="8"/>
      <c r="AN131" s="8"/>
    </row>
    <row r="132" spans="2:40" ht="12.7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X132" s="63"/>
      <c r="Y132" s="63"/>
      <c r="Z132" s="63"/>
      <c r="AA132" s="63"/>
      <c r="AB132" s="63"/>
      <c r="AC132" s="63"/>
      <c r="AD132" s="63"/>
      <c r="AE132" s="63"/>
      <c r="AF132" s="63"/>
      <c r="AK132" s="8"/>
      <c r="AL132" s="8"/>
      <c r="AM132" s="8"/>
      <c r="AN132" s="8"/>
    </row>
    <row r="134" spans="2:40" ht="12.7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74"/>
      <c r="AK134" s="8"/>
      <c r="AL134" s="8"/>
      <c r="AM134" s="8"/>
      <c r="AN134" s="8"/>
    </row>
  </sheetData>
  <sheetProtection selectLockedCells="1" selectUnlockedCells="1"/>
  <mergeCells count="74">
    <mergeCell ref="AG46:AG47"/>
    <mergeCell ref="AG50:AG51"/>
    <mergeCell ref="AG72:AG73"/>
    <mergeCell ref="AG25:AG28"/>
    <mergeCell ref="AG35:AG36"/>
    <mergeCell ref="AG41:AG42"/>
    <mergeCell ref="AG43:AG44"/>
    <mergeCell ref="T56:AB56"/>
    <mergeCell ref="N56:R56"/>
    <mergeCell ref="J23:K23"/>
    <mergeCell ref="F16:R16"/>
    <mergeCell ref="N21:N22"/>
    <mergeCell ref="O21:O22"/>
    <mergeCell ref="Y19:AB19"/>
    <mergeCell ref="N24:R24"/>
    <mergeCell ref="L21:L22"/>
    <mergeCell ref="U19:X19"/>
    <mergeCell ref="A18:A22"/>
    <mergeCell ref="Q19:T19"/>
    <mergeCell ref="C18:H20"/>
    <mergeCell ref="C21:D21"/>
    <mergeCell ref="F21:F22"/>
    <mergeCell ref="H21:H22"/>
    <mergeCell ref="M21:M22"/>
    <mergeCell ref="K21:K22"/>
    <mergeCell ref="B18:B22"/>
    <mergeCell ref="G21:G22"/>
    <mergeCell ref="AB6:AG6"/>
    <mergeCell ref="F8:R8"/>
    <mergeCell ref="F9:R9"/>
    <mergeCell ref="AD13:AF13"/>
    <mergeCell ref="AB8:AG8"/>
    <mergeCell ref="C11:G11"/>
    <mergeCell ref="F13:R13"/>
    <mergeCell ref="J57:K57"/>
    <mergeCell ref="A1:AC1"/>
    <mergeCell ref="A2:AC2"/>
    <mergeCell ref="A3:AC3"/>
    <mergeCell ref="F10:R10"/>
    <mergeCell ref="AB4:AG4"/>
    <mergeCell ref="AD3:AE3"/>
    <mergeCell ref="E21:E22"/>
    <mergeCell ref="AC19:AF19"/>
    <mergeCell ref="AD14:AE14"/>
    <mergeCell ref="P21:P22"/>
    <mergeCell ref="N23:R23"/>
    <mergeCell ref="AD12:AE12"/>
    <mergeCell ref="F12:R12"/>
    <mergeCell ref="F15:R15"/>
    <mergeCell ref="F14:R14"/>
    <mergeCell ref="AG18:AG21"/>
    <mergeCell ref="J102:K102"/>
    <mergeCell ref="N57:R57"/>
    <mergeCell ref="T57:AB57"/>
    <mergeCell ref="T23:AB23"/>
    <mergeCell ref="J24:K24"/>
    <mergeCell ref="J56:K56"/>
    <mergeCell ref="T24:AB24"/>
    <mergeCell ref="I18:J21"/>
    <mergeCell ref="K18:P20"/>
    <mergeCell ref="J110:K110"/>
    <mergeCell ref="N110:R110"/>
    <mergeCell ref="T110:AB110"/>
    <mergeCell ref="N85:R85"/>
    <mergeCell ref="J85:K85"/>
    <mergeCell ref="T102:AB102"/>
    <mergeCell ref="N102:R102"/>
    <mergeCell ref="AG79:AG80"/>
    <mergeCell ref="AG82:AG83"/>
    <mergeCell ref="B58:B62"/>
    <mergeCell ref="A58:A62"/>
    <mergeCell ref="I58:I62"/>
    <mergeCell ref="J58:J62"/>
    <mergeCell ref="AG58:AG62"/>
  </mergeCells>
  <printOptions/>
  <pageMargins left="0.72" right="0.48" top="0.5" bottom="0.46" header="0.55" footer="0.48"/>
  <pageSetup firstPageNumber="1" useFirstPageNumber="1" horizontalDpi="300" verticalDpi="300" orientation="portrait" paperSize="8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5"/>
  <sheetViews>
    <sheetView showZeros="0" zoomScalePageLayoutView="0" workbookViewId="0" topLeftCell="A4">
      <selection activeCell="AX12" sqref="AX12"/>
    </sheetView>
  </sheetViews>
  <sheetFormatPr defaultColWidth="9.140625" defaultRowHeight="12.75"/>
  <cols>
    <col min="1" max="1" width="1.7109375" style="0" customWidth="1"/>
    <col min="2" max="2" width="5.57421875" style="0" customWidth="1"/>
    <col min="3" max="54" width="2.7109375" style="0" customWidth="1"/>
    <col min="56" max="56" width="10.140625" style="0" customWidth="1"/>
    <col min="57" max="57" width="8.7109375" style="0" customWidth="1"/>
    <col min="58" max="58" width="7.57421875" style="0" customWidth="1"/>
    <col min="61" max="61" width="7.7109375" style="0" customWidth="1"/>
    <col min="62" max="62" width="10.8515625" style="0" customWidth="1"/>
  </cols>
  <sheetData>
    <row r="1" spans="1:54" ht="15">
      <c r="A1" s="9"/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8"/>
    </row>
    <row r="2" spans="1:54" ht="15.75" thickBot="1">
      <c r="A2" s="9"/>
      <c r="B2" s="565" t="s">
        <v>133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65"/>
      <c r="AK2" s="565"/>
      <c r="AL2" s="565"/>
      <c r="AM2" s="565"/>
      <c r="AN2" s="565"/>
      <c r="AO2" s="565"/>
      <c r="AP2" s="565"/>
      <c r="AQ2" s="565"/>
      <c r="AR2" s="565"/>
      <c r="AS2" s="565"/>
      <c r="AT2" s="565"/>
      <c r="AU2" s="565"/>
      <c r="AV2" s="565"/>
      <c r="AW2" s="565"/>
      <c r="AX2" s="565"/>
      <c r="AY2" s="565"/>
      <c r="AZ2" s="565"/>
      <c r="BA2" s="565"/>
      <c r="BB2" s="565"/>
    </row>
    <row r="3" spans="1:66" ht="36.75" customHeight="1" thickBot="1">
      <c r="A3" s="11"/>
      <c r="B3" s="47"/>
      <c r="C3" s="566" t="s">
        <v>40</v>
      </c>
      <c r="D3" s="566"/>
      <c r="E3" s="566"/>
      <c r="F3" s="566"/>
      <c r="G3" s="558" t="s">
        <v>41</v>
      </c>
      <c r="H3" s="558"/>
      <c r="I3" s="558"/>
      <c r="J3" s="558"/>
      <c r="K3" s="558" t="s">
        <v>42</v>
      </c>
      <c r="L3" s="558"/>
      <c r="M3" s="558"/>
      <c r="N3" s="558"/>
      <c r="O3" s="558" t="s">
        <v>43</v>
      </c>
      <c r="P3" s="558"/>
      <c r="Q3" s="558"/>
      <c r="R3" s="558"/>
      <c r="S3" s="558" t="s">
        <v>44</v>
      </c>
      <c r="T3" s="558"/>
      <c r="U3" s="558"/>
      <c r="V3" s="558"/>
      <c r="W3" s="558"/>
      <c r="X3" s="558" t="s">
        <v>45</v>
      </c>
      <c r="Y3" s="558"/>
      <c r="Z3" s="558"/>
      <c r="AA3" s="558"/>
      <c r="AB3" s="558" t="s">
        <v>46</v>
      </c>
      <c r="AC3" s="558"/>
      <c r="AD3" s="558"/>
      <c r="AE3" s="558"/>
      <c r="AF3" s="558"/>
      <c r="AG3" s="558" t="s">
        <v>47</v>
      </c>
      <c r="AH3" s="558"/>
      <c r="AI3" s="558"/>
      <c r="AJ3" s="558"/>
      <c r="AK3" s="558" t="s">
        <v>48</v>
      </c>
      <c r="AL3" s="558"/>
      <c r="AM3" s="558"/>
      <c r="AN3" s="558"/>
      <c r="AO3" s="558"/>
      <c r="AP3" s="558" t="s">
        <v>49</v>
      </c>
      <c r="AQ3" s="558"/>
      <c r="AR3" s="558"/>
      <c r="AS3" s="558"/>
      <c r="AT3" s="558" t="s">
        <v>50</v>
      </c>
      <c r="AU3" s="558"/>
      <c r="AV3" s="558"/>
      <c r="AW3" s="558"/>
      <c r="AX3" s="558" t="s">
        <v>51</v>
      </c>
      <c r="AY3" s="558"/>
      <c r="AZ3" s="558"/>
      <c r="BA3" s="558"/>
      <c r="BB3" s="558"/>
      <c r="BC3" s="568" t="s">
        <v>52</v>
      </c>
      <c r="BD3" s="568"/>
      <c r="BE3" s="49" t="s">
        <v>53</v>
      </c>
      <c r="BF3" s="192" t="s">
        <v>54</v>
      </c>
      <c r="BG3" s="51" t="s">
        <v>55</v>
      </c>
      <c r="BH3" s="52" t="s">
        <v>161</v>
      </c>
      <c r="BI3" s="52" t="s">
        <v>163</v>
      </c>
      <c r="BJ3" s="383" t="s">
        <v>282</v>
      </c>
      <c r="BK3" s="52" t="s">
        <v>56</v>
      </c>
      <c r="BL3" s="53" t="s">
        <v>57</v>
      </c>
      <c r="BM3" s="567" t="s">
        <v>58</v>
      </c>
      <c r="BN3" s="1"/>
    </row>
    <row r="4" spans="1:66" ht="40.5" customHeight="1" thickBot="1">
      <c r="A4" s="11"/>
      <c r="B4" s="193" t="s">
        <v>58</v>
      </c>
      <c r="C4" s="54">
        <v>1</v>
      </c>
      <c r="D4" s="55">
        <v>2</v>
      </c>
      <c r="E4" s="55">
        <v>3</v>
      </c>
      <c r="F4" s="48">
        <v>4</v>
      </c>
      <c r="G4" s="55">
        <v>5</v>
      </c>
      <c r="H4" s="55">
        <v>6</v>
      </c>
      <c r="I4" s="55">
        <v>7</v>
      </c>
      <c r="J4" s="55">
        <v>8</v>
      </c>
      <c r="K4" s="56">
        <v>9</v>
      </c>
      <c r="L4" s="55">
        <v>10</v>
      </c>
      <c r="M4" s="55">
        <v>11</v>
      </c>
      <c r="N4" s="48">
        <v>12</v>
      </c>
      <c r="O4" s="55">
        <v>13</v>
      </c>
      <c r="P4" s="55">
        <v>14</v>
      </c>
      <c r="Q4" s="55">
        <v>15</v>
      </c>
      <c r="R4" s="55">
        <v>16</v>
      </c>
      <c r="S4" s="56">
        <v>17</v>
      </c>
      <c r="T4" s="55">
        <v>18</v>
      </c>
      <c r="U4" s="55">
        <v>19</v>
      </c>
      <c r="V4" s="55">
        <v>20</v>
      </c>
      <c r="W4" s="48">
        <v>21</v>
      </c>
      <c r="X4" s="55">
        <v>22</v>
      </c>
      <c r="Y4" s="55">
        <v>23</v>
      </c>
      <c r="Z4" s="55">
        <v>24</v>
      </c>
      <c r="AA4" s="55">
        <v>25</v>
      </c>
      <c r="AB4" s="56">
        <v>26</v>
      </c>
      <c r="AC4" s="55">
        <v>27</v>
      </c>
      <c r="AD4" s="55">
        <v>28</v>
      </c>
      <c r="AE4" s="55">
        <v>29</v>
      </c>
      <c r="AF4" s="48">
        <v>30</v>
      </c>
      <c r="AG4" s="55">
        <v>31</v>
      </c>
      <c r="AH4" s="55">
        <v>32</v>
      </c>
      <c r="AI4" s="55">
        <v>33</v>
      </c>
      <c r="AJ4" s="55">
        <v>34</v>
      </c>
      <c r="AK4" s="56">
        <v>35</v>
      </c>
      <c r="AL4" s="55">
        <v>36</v>
      </c>
      <c r="AM4" s="55">
        <v>37</v>
      </c>
      <c r="AN4" s="55">
        <v>38</v>
      </c>
      <c r="AO4" s="48">
        <v>39</v>
      </c>
      <c r="AP4" s="56">
        <v>40</v>
      </c>
      <c r="AQ4" s="55">
        <v>41</v>
      </c>
      <c r="AR4" s="55">
        <v>42</v>
      </c>
      <c r="AS4" s="48">
        <v>43</v>
      </c>
      <c r="AT4" s="56">
        <v>44</v>
      </c>
      <c r="AU4" s="55">
        <v>45</v>
      </c>
      <c r="AV4" s="55">
        <v>46</v>
      </c>
      <c r="AW4" s="48">
        <v>47</v>
      </c>
      <c r="AX4" s="56">
        <v>48</v>
      </c>
      <c r="AY4" s="55">
        <v>49</v>
      </c>
      <c r="AZ4" s="55">
        <v>50</v>
      </c>
      <c r="BA4" s="55">
        <v>51</v>
      </c>
      <c r="BB4" s="48">
        <v>52</v>
      </c>
      <c r="BC4" s="49" t="s">
        <v>59</v>
      </c>
      <c r="BD4" s="50" t="s">
        <v>60</v>
      </c>
      <c r="BE4" s="194" t="s">
        <v>61</v>
      </c>
      <c r="BF4" s="195" t="s">
        <v>62</v>
      </c>
      <c r="BG4" s="387" t="s">
        <v>289</v>
      </c>
      <c r="BH4" s="196" t="s">
        <v>162</v>
      </c>
      <c r="BI4" s="196" t="s">
        <v>164</v>
      </c>
      <c r="BJ4" s="384" t="s">
        <v>64</v>
      </c>
      <c r="BK4" s="196" t="s">
        <v>63</v>
      </c>
      <c r="BL4" s="197" t="s">
        <v>64</v>
      </c>
      <c r="BM4" s="567"/>
      <c r="BN4" s="1"/>
    </row>
    <row r="5" spans="1:66" ht="13.5">
      <c r="A5" s="12"/>
      <c r="B5" s="198">
        <v>1</v>
      </c>
      <c r="C5" s="199"/>
      <c r="D5" s="200"/>
      <c r="E5" s="200"/>
      <c r="F5" s="201"/>
      <c r="G5" s="202"/>
      <c r="H5" s="202"/>
      <c r="I5" s="202"/>
      <c r="J5" s="202"/>
      <c r="K5" s="203"/>
      <c r="L5" s="200"/>
      <c r="M5" s="200"/>
      <c r="N5" s="201"/>
      <c r="O5" s="200"/>
      <c r="P5" s="200"/>
      <c r="Q5" s="204"/>
      <c r="R5" s="200"/>
      <c r="S5" s="205"/>
      <c r="T5" s="206" t="s">
        <v>63</v>
      </c>
      <c r="U5" s="206" t="s">
        <v>63</v>
      </c>
      <c r="V5" s="206" t="s">
        <v>61</v>
      </c>
      <c r="W5" s="207" t="s">
        <v>61</v>
      </c>
      <c r="X5" s="206" t="s">
        <v>61</v>
      </c>
      <c r="Y5" s="200"/>
      <c r="Z5" s="200"/>
      <c r="AA5" s="200"/>
      <c r="AB5" s="203"/>
      <c r="AC5" s="200"/>
      <c r="AD5" s="200"/>
      <c r="AE5" s="200"/>
      <c r="AF5" s="201"/>
      <c r="AG5" s="200"/>
      <c r="AH5" s="200"/>
      <c r="AI5" s="200"/>
      <c r="AJ5" s="200"/>
      <c r="AK5" s="203"/>
      <c r="AL5" s="200"/>
      <c r="AM5" s="200"/>
      <c r="AN5" s="200"/>
      <c r="AO5" s="201"/>
      <c r="AP5" s="205"/>
      <c r="AQ5" s="200"/>
      <c r="AR5" s="206" t="s">
        <v>61</v>
      </c>
      <c r="AS5" s="207" t="s">
        <v>61</v>
      </c>
      <c r="AT5" s="205" t="s">
        <v>61</v>
      </c>
      <c r="AU5" s="206" t="s">
        <v>63</v>
      </c>
      <c r="AV5" s="206" t="s">
        <v>63</v>
      </c>
      <c r="AW5" s="207" t="s">
        <v>63</v>
      </c>
      <c r="AX5" s="205" t="s">
        <v>63</v>
      </c>
      <c r="AY5" s="206" t="s">
        <v>63</v>
      </c>
      <c r="AZ5" s="206" t="s">
        <v>63</v>
      </c>
      <c r="BA5" s="206" t="s">
        <v>63</v>
      </c>
      <c r="BB5" s="208" t="s">
        <v>63</v>
      </c>
      <c r="BC5" s="209">
        <f>COUNTBLANK(C5:W5)</f>
        <v>17</v>
      </c>
      <c r="BD5" s="210">
        <f>COUNTBLANK(X5:BB5)</f>
        <v>19</v>
      </c>
      <c r="BE5" s="211">
        <f>COUNTIF(C5:BB5,"Э")</f>
        <v>6</v>
      </c>
      <c r="BF5" s="212">
        <f>COUNTIF(C5:BB5,"У")</f>
        <v>0</v>
      </c>
      <c r="BG5" s="388">
        <f>COUNTIF(C5:BB5,"П")+COUNTIF(C5:BB5,"Н")</f>
        <v>0</v>
      </c>
      <c r="BH5" s="213">
        <f>COUNTIF(C5:BB5,"ПР")</f>
        <v>0</v>
      </c>
      <c r="BI5" s="213">
        <f>COUNTIF(C5:BB5,"Г")</f>
        <v>0</v>
      </c>
      <c r="BJ5" s="385">
        <f>COUNTIF(B5:BB5,"В")</f>
        <v>0</v>
      </c>
      <c r="BK5" s="213">
        <f>COUNTIF(C5:BB5,"К")</f>
        <v>10</v>
      </c>
      <c r="BL5" s="214">
        <f>SUM(BC5:BK5)</f>
        <v>52</v>
      </c>
      <c r="BM5" s="215">
        <v>1</v>
      </c>
      <c r="BN5" s="1"/>
    </row>
    <row r="6" spans="1:66" ht="13.5">
      <c r="A6" s="12"/>
      <c r="B6" s="216">
        <v>2</v>
      </c>
      <c r="C6" s="199"/>
      <c r="D6" s="200"/>
      <c r="E6" s="200"/>
      <c r="F6" s="201"/>
      <c r="G6" s="202"/>
      <c r="H6" s="202"/>
      <c r="I6" s="202"/>
      <c r="J6" s="202"/>
      <c r="K6" s="203"/>
      <c r="L6" s="200"/>
      <c r="M6" s="200"/>
      <c r="N6" s="201"/>
      <c r="O6" s="200"/>
      <c r="P6" s="200"/>
      <c r="Q6" s="200"/>
      <c r="R6" s="200"/>
      <c r="S6" s="205"/>
      <c r="T6" s="206" t="s">
        <v>63</v>
      </c>
      <c r="U6" s="206" t="s">
        <v>63</v>
      </c>
      <c r="V6" s="206" t="s">
        <v>61</v>
      </c>
      <c r="W6" s="207" t="s">
        <v>61</v>
      </c>
      <c r="X6" s="206" t="s">
        <v>61</v>
      </c>
      <c r="Y6" s="217"/>
      <c r="Z6" s="200"/>
      <c r="AA6" s="200"/>
      <c r="AB6" s="205"/>
      <c r="AC6" s="200"/>
      <c r="AD6" s="200"/>
      <c r="AE6" s="200"/>
      <c r="AF6" s="201"/>
      <c r="AG6" s="200"/>
      <c r="AH6" s="217"/>
      <c r="AI6" s="200"/>
      <c r="AJ6" s="200"/>
      <c r="AK6" s="203"/>
      <c r="AL6" s="200"/>
      <c r="AM6" s="200"/>
      <c r="AN6" s="200"/>
      <c r="AO6" s="201"/>
      <c r="AP6" s="203"/>
      <c r="AQ6" s="200"/>
      <c r="AR6" s="206" t="s">
        <v>61</v>
      </c>
      <c r="AS6" s="207" t="s">
        <v>61</v>
      </c>
      <c r="AT6" s="205" t="s">
        <v>61</v>
      </c>
      <c r="AU6" s="206" t="s">
        <v>63</v>
      </c>
      <c r="AV6" s="206" t="s">
        <v>63</v>
      </c>
      <c r="AW6" s="207" t="s">
        <v>63</v>
      </c>
      <c r="AX6" s="205" t="s">
        <v>63</v>
      </c>
      <c r="AY6" s="206" t="s">
        <v>63</v>
      </c>
      <c r="AZ6" s="206" t="s">
        <v>63</v>
      </c>
      <c r="BA6" s="206" t="s">
        <v>63</v>
      </c>
      <c r="BB6" s="208" t="s">
        <v>63</v>
      </c>
      <c r="BC6" s="218">
        <f>COUNTBLANK(C6:W6)</f>
        <v>17</v>
      </c>
      <c r="BD6" s="58">
        <f>COUNTBLANK(X6:BB6)</f>
        <v>19</v>
      </c>
      <c r="BE6" s="57">
        <f>COUNTIF(C6:BB6,"Э")</f>
        <v>6</v>
      </c>
      <c r="BF6" s="60">
        <f>COUNTIF(C6:BB6,"У")</f>
        <v>0</v>
      </c>
      <c r="BG6" s="389">
        <f>COUNTIF(C6:BB6,"П")+COUNTIF(C6:BB6,"Н")</f>
        <v>0</v>
      </c>
      <c r="BH6" s="59">
        <f>COUNTIF(C6:BB6,"ПР")</f>
        <v>0</v>
      </c>
      <c r="BI6" s="59">
        <f>COUNTIF(C6:BB6,"Г")</f>
        <v>0</v>
      </c>
      <c r="BJ6" s="386">
        <f>COUNTIF(B6:BB6,"В")</f>
        <v>0</v>
      </c>
      <c r="BK6" s="59">
        <f>COUNTIF(C6:BB6,"К")</f>
        <v>10</v>
      </c>
      <c r="BL6" s="219">
        <f>SUM(BC6:BK6)</f>
        <v>52</v>
      </c>
      <c r="BM6" s="220">
        <v>2</v>
      </c>
      <c r="BN6" s="1"/>
    </row>
    <row r="7" spans="1:66" ht="13.5">
      <c r="A7" s="12"/>
      <c r="B7" s="221">
        <v>3</v>
      </c>
      <c r="C7" s="199"/>
      <c r="D7" s="200"/>
      <c r="E7" s="200"/>
      <c r="F7" s="201"/>
      <c r="G7" s="205"/>
      <c r="H7" s="222"/>
      <c r="I7" s="222"/>
      <c r="J7" s="201"/>
      <c r="K7" s="203"/>
      <c r="L7" s="222"/>
      <c r="M7" s="222"/>
      <c r="N7" s="201"/>
      <c r="O7" s="203"/>
      <c r="P7" s="200"/>
      <c r="Q7" s="200"/>
      <c r="R7" s="201"/>
      <c r="S7" s="205"/>
      <c r="T7" s="206" t="s">
        <v>63</v>
      </c>
      <c r="U7" s="206" t="s">
        <v>64</v>
      </c>
      <c r="V7" s="206" t="s">
        <v>61</v>
      </c>
      <c r="W7" s="207" t="s">
        <v>61</v>
      </c>
      <c r="X7" s="206" t="s">
        <v>61</v>
      </c>
      <c r="Y7" s="200"/>
      <c r="Z7" s="200"/>
      <c r="AA7" s="201"/>
      <c r="AB7" s="205"/>
      <c r="AC7" s="200"/>
      <c r="AD7" s="200"/>
      <c r="AE7" s="200"/>
      <c r="AF7" s="201"/>
      <c r="AG7" s="199"/>
      <c r="AH7" s="200"/>
      <c r="AI7" s="200"/>
      <c r="AJ7" s="201"/>
      <c r="AK7" s="199"/>
      <c r="AL7" s="200"/>
      <c r="AM7" s="200"/>
      <c r="AN7" s="206" t="s">
        <v>61</v>
      </c>
      <c r="AO7" s="200" t="s">
        <v>61</v>
      </c>
      <c r="AP7" s="223" t="s">
        <v>61</v>
      </c>
      <c r="AQ7" s="206" t="s">
        <v>62</v>
      </c>
      <c r="AR7" s="206" t="s">
        <v>62</v>
      </c>
      <c r="AS7" s="224" t="s">
        <v>62</v>
      </c>
      <c r="AT7" s="223" t="s">
        <v>62</v>
      </c>
      <c r="AU7" s="206" t="s">
        <v>63</v>
      </c>
      <c r="AV7" s="206" t="s">
        <v>63</v>
      </c>
      <c r="AW7" s="207" t="s">
        <v>63</v>
      </c>
      <c r="AX7" s="205" t="s">
        <v>63</v>
      </c>
      <c r="AY7" s="206" t="s">
        <v>63</v>
      </c>
      <c r="AZ7" s="206" t="s">
        <v>63</v>
      </c>
      <c r="BA7" s="206" t="s">
        <v>63</v>
      </c>
      <c r="BB7" s="208" t="s">
        <v>63</v>
      </c>
      <c r="BC7" s="218">
        <f>COUNTBLANK(C7:W7)</f>
        <v>17</v>
      </c>
      <c r="BD7" s="58">
        <f>COUNTBLANK(X7:BB7)</f>
        <v>15</v>
      </c>
      <c r="BE7" s="57">
        <f>COUNTIF(C7:BB7,"Э")</f>
        <v>6</v>
      </c>
      <c r="BF7" s="60">
        <f>COUNTIF(C7:BB7,"У")</f>
        <v>4</v>
      </c>
      <c r="BG7" s="389">
        <f>COUNTIF(C7:BB7,"П")+COUNTIF(C7:BB7,"Н")</f>
        <v>0</v>
      </c>
      <c r="BH7" s="59">
        <f>COUNTIF(C7:BB7,"ПР")</f>
        <v>0</v>
      </c>
      <c r="BI7" s="59">
        <f>COUNTIF(C7:BB7,"Г")</f>
        <v>0</v>
      </c>
      <c r="BJ7" s="386">
        <f>COUNTIF(B7:BB7,"В")</f>
        <v>1</v>
      </c>
      <c r="BK7" s="59">
        <f>COUNTIF(C7:BB7,"К")</f>
        <v>9</v>
      </c>
      <c r="BL7" s="219">
        <f>SUM(BC7:BK7)</f>
        <v>52</v>
      </c>
      <c r="BM7" s="225">
        <v>3</v>
      </c>
      <c r="BN7" s="1"/>
    </row>
    <row r="8" spans="1:66" ht="13.5" thickBot="1">
      <c r="A8" s="12"/>
      <c r="B8" s="226">
        <v>4</v>
      </c>
      <c r="C8" s="227"/>
      <c r="D8" s="228"/>
      <c r="E8" s="229"/>
      <c r="F8" s="230"/>
      <c r="G8" s="229"/>
      <c r="H8" s="228"/>
      <c r="I8" s="228"/>
      <c r="J8" s="231"/>
      <c r="K8" s="229"/>
      <c r="L8" s="228"/>
      <c r="M8" s="228"/>
      <c r="N8" s="231"/>
      <c r="O8" s="232"/>
      <c r="P8" s="228"/>
      <c r="Q8" s="228"/>
      <c r="R8" s="233" t="s">
        <v>61</v>
      </c>
      <c r="S8" s="234" t="s">
        <v>61</v>
      </c>
      <c r="T8" s="235" t="s">
        <v>63</v>
      </c>
      <c r="U8" s="235" t="s">
        <v>64</v>
      </c>
      <c r="V8" s="235"/>
      <c r="W8" s="233"/>
      <c r="X8" s="234"/>
      <c r="Y8" s="228"/>
      <c r="Z8" s="228"/>
      <c r="AA8" s="230"/>
      <c r="AB8" s="234"/>
      <c r="AC8" s="228"/>
      <c r="AD8" s="228"/>
      <c r="AE8" s="228"/>
      <c r="AF8" s="230"/>
      <c r="AG8" s="234" t="s">
        <v>290</v>
      </c>
      <c r="AH8" s="235" t="s">
        <v>290</v>
      </c>
      <c r="AI8" s="235" t="s">
        <v>290</v>
      </c>
      <c r="AJ8" s="233" t="s">
        <v>290</v>
      </c>
      <c r="AK8" s="234" t="s">
        <v>162</v>
      </c>
      <c r="AL8" s="235" t="s">
        <v>162</v>
      </c>
      <c r="AM8" s="235" t="s">
        <v>162</v>
      </c>
      <c r="AN8" s="235" t="s">
        <v>162</v>
      </c>
      <c r="AO8" s="233" t="s">
        <v>61</v>
      </c>
      <c r="AP8" s="234" t="s">
        <v>61</v>
      </c>
      <c r="AQ8" s="235" t="s">
        <v>164</v>
      </c>
      <c r="AR8" s="235" t="s">
        <v>164</v>
      </c>
      <c r="AS8" s="233" t="s">
        <v>164</v>
      </c>
      <c r="AT8" s="234" t="s">
        <v>164</v>
      </c>
      <c r="AU8" s="235" t="s">
        <v>63</v>
      </c>
      <c r="AV8" s="235" t="s">
        <v>63</v>
      </c>
      <c r="AW8" s="233" t="s">
        <v>63</v>
      </c>
      <c r="AX8" s="234" t="s">
        <v>63</v>
      </c>
      <c r="AY8" s="235" t="s">
        <v>63</v>
      </c>
      <c r="AZ8" s="235" t="s">
        <v>63</v>
      </c>
      <c r="BA8" s="235" t="s">
        <v>63</v>
      </c>
      <c r="BB8" s="236" t="s">
        <v>63</v>
      </c>
      <c r="BC8" s="237">
        <f>COUNTBLANK(C8:U8)</f>
        <v>15</v>
      </c>
      <c r="BD8" s="238">
        <f>COUNTBLANK(V8:BB8)</f>
        <v>11</v>
      </c>
      <c r="BE8" s="239">
        <f>COUNTIF(C8:BB8,"Э")</f>
        <v>4</v>
      </c>
      <c r="BF8" s="240">
        <f>COUNTIF(C8:BB8,"У")</f>
        <v>0</v>
      </c>
      <c r="BG8" s="390">
        <f>COUNTIF(C8:BB8,"П")+COUNTIF(C8:BB8,"Н")</f>
        <v>4</v>
      </c>
      <c r="BH8" s="241">
        <f>COUNTIF(C8:BB8,"ПР")</f>
        <v>4</v>
      </c>
      <c r="BI8" s="241">
        <f>COUNTIF(C8:BB8,"Г")</f>
        <v>4</v>
      </c>
      <c r="BJ8" s="241">
        <f>COUNTIF(B8:BB8,"В")</f>
        <v>1</v>
      </c>
      <c r="BK8" s="241">
        <f>COUNTIF(C8:BB8,"К")</f>
        <v>9</v>
      </c>
      <c r="BL8" s="242">
        <f>SUM(BC8:BK8)</f>
        <v>52</v>
      </c>
      <c r="BM8" s="243">
        <v>4</v>
      </c>
      <c r="BN8" s="1"/>
    </row>
    <row r="9" ht="12.75">
      <c r="A9" s="8"/>
    </row>
    <row r="10" spans="1:15" ht="12.75">
      <c r="A10" s="8"/>
      <c r="B10" t="s">
        <v>65</v>
      </c>
      <c r="O10" t="s">
        <v>68</v>
      </c>
    </row>
    <row r="11" spans="1:30" ht="12.75">
      <c r="A11" s="8"/>
      <c r="B11" s="8" t="s">
        <v>67</v>
      </c>
      <c r="C11" s="8"/>
      <c r="D11" s="8"/>
      <c r="E11" s="8"/>
      <c r="F11" s="8"/>
      <c r="G11" s="8"/>
      <c r="H11" s="8"/>
      <c r="I11" s="8"/>
      <c r="J11" s="8"/>
      <c r="K11" s="13"/>
      <c r="L11" s="8"/>
      <c r="M11" s="8"/>
      <c r="N11" s="8"/>
      <c r="O11" t="s">
        <v>66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15" ht="12.75">
      <c r="A12" s="8"/>
      <c r="B12" s="569" t="s">
        <v>214</v>
      </c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O12" s="35" t="s">
        <v>215</v>
      </c>
    </row>
    <row r="13" spans="1:15" ht="12.75">
      <c r="A13" s="8"/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O13" s="35" t="s">
        <v>283</v>
      </c>
    </row>
    <row r="14" spans="1:54" ht="12.75">
      <c r="A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29" ht="14.25">
      <c r="A15" s="8"/>
      <c r="B15" s="14" t="s">
        <v>69</v>
      </c>
      <c r="C15" s="14"/>
      <c r="E15" s="8"/>
      <c r="F15" s="8"/>
      <c r="G15" s="14"/>
      <c r="H15" s="8"/>
      <c r="I15" s="8"/>
      <c r="J15" s="8"/>
      <c r="K15" s="15"/>
      <c r="L15" s="15"/>
      <c r="M15" s="15"/>
      <c r="N15" s="15"/>
      <c r="O15" s="246" t="s">
        <v>222</v>
      </c>
      <c r="P15" s="36"/>
      <c r="Q15" s="36"/>
      <c r="R15" s="36"/>
      <c r="S15" s="36"/>
      <c r="T15" s="36"/>
      <c r="V15" s="15"/>
      <c r="W15" s="15"/>
      <c r="X15" s="15"/>
      <c r="Y15" s="8"/>
      <c r="Z15" s="8"/>
      <c r="AA15" s="8"/>
      <c r="AB15" s="8"/>
      <c r="AC15" s="8"/>
    </row>
    <row r="16" spans="1:39" ht="15">
      <c r="A16" s="8"/>
      <c r="B16" s="1"/>
      <c r="C16" s="37"/>
      <c r="D16" s="1"/>
      <c r="E16" s="38"/>
      <c r="F16" s="38"/>
      <c r="G16" s="38"/>
      <c r="H16" s="37"/>
      <c r="I16" s="37"/>
      <c r="J16" s="37"/>
      <c r="K16" s="7"/>
      <c r="L16" s="7"/>
      <c r="M16" s="7"/>
      <c r="N16" s="7"/>
      <c r="O16" s="247" t="s">
        <v>223</v>
      </c>
      <c r="P16" s="39"/>
      <c r="Q16" s="39"/>
      <c r="R16" s="39"/>
      <c r="S16" s="39"/>
      <c r="T16" s="39"/>
      <c r="U16" s="40"/>
      <c r="V16" s="40"/>
      <c r="W16" s="40"/>
      <c r="X16" s="40"/>
      <c r="Y16" s="40"/>
      <c r="Z16" s="40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29" ht="15">
      <c r="A17" s="8"/>
      <c r="B17" s="1"/>
      <c r="C17" s="1"/>
      <c r="D17" s="1"/>
      <c r="E17" s="38"/>
      <c r="F17" s="38"/>
      <c r="G17" s="38"/>
      <c r="H17" s="37"/>
      <c r="I17" s="37"/>
      <c r="J17" s="37"/>
      <c r="K17" s="40"/>
      <c r="L17" s="40"/>
      <c r="M17" s="40"/>
      <c r="N17" s="40"/>
      <c r="O17" s="40" t="s">
        <v>224</v>
      </c>
      <c r="P17" s="40"/>
      <c r="Q17" s="40"/>
      <c r="R17" s="40"/>
      <c r="S17" s="40"/>
      <c r="T17" s="40"/>
      <c r="U17" s="40"/>
      <c r="V17" s="40"/>
      <c r="W17" s="7"/>
      <c r="X17" s="7"/>
      <c r="Y17" s="37"/>
      <c r="Z17" s="37"/>
      <c r="AA17" s="8"/>
      <c r="AB17" s="8"/>
      <c r="AC17" s="8"/>
    </row>
    <row r="18" spans="1:21" ht="12.75">
      <c r="A18" s="8"/>
      <c r="O18" s="247"/>
      <c r="U18" s="17"/>
    </row>
    <row r="19" spans="1:21" ht="12.75">
      <c r="A19" s="8"/>
      <c r="U19" s="17"/>
    </row>
    <row r="20" spans="1:50" ht="15">
      <c r="A20" s="8"/>
      <c r="B20" s="570" t="s">
        <v>70</v>
      </c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0"/>
      <c r="AO20" s="570"/>
      <c r="AP20" s="570"/>
      <c r="AQ20" s="570"/>
      <c r="AR20" s="570"/>
      <c r="AS20" s="570"/>
      <c r="AT20" s="570"/>
      <c r="AU20" s="570"/>
      <c r="AV20" s="570"/>
      <c r="AW20" s="570"/>
      <c r="AX20" s="570"/>
    </row>
    <row r="21" spans="1:50" ht="15.75" thickBo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4" ht="13.5" customHeight="1" thickBot="1">
      <c r="A22" s="8"/>
      <c r="B22" s="572" t="s">
        <v>58</v>
      </c>
      <c r="C22" s="572"/>
      <c r="D22" s="572"/>
      <c r="E22" s="560" t="s">
        <v>71</v>
      </c>
      <c r="F22" s="560"/>
      <c r="G22" s="560"/>
      <c r="H22" s="560"/>
      <c r="I22" s="560"/>
      <c r="J22" s="560"/>
      <c r="K22" s="561" t="s">
        <v>72</v>
      </c>
      <c r="L22" s="561"/>
      <c r="M22" s="561"/>
      <c r="N22" s="561"/>
      <c r="O22" s="561"/>
      <c r="P22" s="561"/>
      <c r="Q22" s="561"/>
      <c r="R22" s="561"/>
      <c r="S22" s="571" t="s">
        <v>73</v>
      </c>
      <c r="T22" s="571"/>
      <c r="U22" s="571"/>
      <c r="V22" s="571"/>
      <c r="W22" s="561" t="s">
        <v>74</v>
      </c>
      <c r="X22" s="561"/>
      <c r="Y22" s="561"/>
      <c r="Z22" s="561"/>
      <c r="AA22" s="561"/>
      <c r="AB22" s="561"/>
      <c r="AC22" s="561"/>
      <c r="AD22" s="561"/>
      <c r="AE22" s="562" t="s">
        <v>161</v>
      </c>
      <c r="AF22" s="562"/>
      <c r="AG22" s="562"/>
      <c r="AH22" s="562"/>
      <c r="AI22" s="562"/>
      <c r="AJ22" s="489" t="s">
        <v>216</v>
      </c>
      <c r="AK22" s="490"/>
      <c r="AL22" s="490"/>
      <c r="AM22" s="490"/>
      <c r="AN22" s="490"/>
      <c r="AO22" s="490"/>
      <c r="AP22" s="490"/>
      <c r="AQ22" s="491" t="s">
        <v>282</v>
      </c>
      <c r="AR22" s="492"/>
      <c r="AS22" s="492"/>
      <c r="AT22" s="492"/>
      <c r="AU22" s="493"/>
      <c r="AV22" s="481" t="s">
        <v>56</v>
      </c>
      <c r="AW22" s="482"/>
      <c r="AX22" s="482"/>
      <c r="AY22" s="483"/>
      <c r="AZ22" s="484" t="s">
        <v>75</v>
      </c>
      <c r="BA22" s="482"/>
      <c r="BB22" s="485"/>
    </row>
    <row r="23" spans="1:54" ht="12.75" customHeight="1" thickBot="1">
      <c r="A23" s="8"/>
      <c r="B23" s="572"/>
      <c r="C23" s="572"/>
      <c r="D23" s="572"/>
      <c r="E23" s="563" t="s">
        <v>76</v>
      </c>
      <c r="F23" s="563"/>
      <c r="G23" s="563"/>
      <c r="H23" s="563"/>
      <c r="I23" s="563"/>
      <c r="J23" s="563"/>
      <c r="K23" s="486" t="s">
        <v>284</v>
      </c>
      <c r="L23" s="486"/>
      <c r="M23" s="486"/>
      <c r="N23" s="486"/>
      <c r="O23" s="486"/>
      <c r="P23" s="486"/>
      <c r="Q23" s="486"/>
      <c r="R23" s="486"/>
      <c r="S23" s="486" t="s">
        <v>77</v>
      </c>
      <c r="T23" s="486"/>
      <c r="U23" s="486"/>
      <c r="V23" s="486"/>
      <c r="W23" s="564" t="s">
        <v>77</v>
      </c>
      <c r="X23" s="564"/>
      <c r="Y23" s="564"/>
      <c r="Z23" s="564"/>
      <c r="AA23" s="564"/>
      <c r="AB23" s="564"/>
      <c r="AC23" s="564"/>
      <c r="AD23" s="564"/>
      <c r="AE23" s="562"/>
      <c r="AF23" s="562"/>
      <c r="AG23" s="562"/>
      <c r="AH23" s="562"/>
      <c r="AI23" s="562"/>
      <c r="AJ23" s="486" t="s">
        <v>217</v>
      </c>
      <c r="AK23" s="487"/>
      <c r="AL23" s="487"/>
      <c r="AM23" s="487"/>
      <c r="AN23" s="487"/>
      <c r="AO23" s="487"/>
      <c r="AP23" s="487"/>
      <c r="AQ23" s="494"/>
      <c r="AR23" s="495"/>
      <c r="AS23" s="495"/>
      <c r="AT23" s="495"/>
      <c r="AU23" s="496"/>
      <c r="AV23" s="487" t="s">
        <v>79</v>
      </c>
      <c r="AW23" s="487"/>
      <c r="AX23" s="487"/>
      <c r="AY23" s="487"/>
      <c r="AZ23" s="487"/>
      <c r="BA23" s="487"/>
      <c r="BB23" s="488"/>
    </row>
    <row r="24" spans="1:54" ht="12.75" customHeight="1">
      <c r="A24" s="8"/>
      <c r="B24" s="559">
        <v>1</v>
      </c>
      <c r="C24" s="559"/>
      <c r="D24" s="559"/>
      <c r="E24" s="18"/>
      <c r="F24" s="554">
        <f>BC5</f>
        <v>17</v>
      </c>
      <c r="G24" s="554"/>
      <c r="H24" s="20" t="s">
        <v>165</v>
      </c>
      <c r="I24" s="554">
        <f>BD5</f>
        <v>19</v>
      </c>
      <c r="J24" s="554"/>
      <c r="K24" s="18"/>
      <c r="L24" s="20"/>
      <c r="M24" s="111">
        <f>COUNTIF(O5:AA5,"Э")</f>
        <v>3</v>
      </c>
      <c r="N24" s="20" t="s">
        <v>165</v>
      </c>
      <c r="O24" s="111">
        <f>COUNTIF(AB5:BB5,"Э")</f>
        <v>3</v>
      </c>
      <c r="P24" s="20"/>
      <c r="Q24" s="20"/>
      <c r="R24" s="21"/>
      <c r="S24" s="557">
        <f>BF5</f>
        <v>0</v>
      </c>
      <c r="T24" s="557"/>
      <c r="U24" s="557"/>
      <c r="V24" s="557"/>
      <c r="W24" s="557">
        <f>BH5</f>
        <v>0</v>
      </c>
      <c r="X24" s="557"/>
      <c r="Y24" s="557"/>
      <c r="Z24" s="557"/>
      <c r="AA24" s="557"/>
      <c r="AB24" s="557"/>
      <c r="AC24" s="557"/>
      <c r="AD24" s="557"/>
      <c r="AE24" s="557">
        <f>BH5</f>
        <v>0</v>
      </c>
      <c r="AF24" s="557"/>
      <c r="AG24" s="557"/>
      <c r="AH24" s="557"/>
      <c r="AI24" s="557"/>
      <c r="AJ24" s="474">
        <f>BI5</f>
        <v>0</v>
      </c>
      <c r="AK24" s="475"/>
      <c r="AL24" s="475"/>
      <c r="AM24" s="475"/>
      <c r="AN24" s="475"/>
      <c r="AO24" s="475"/>
      <c r="AP24" s="475"/>
      <c r="AQ24" s="476">
        <f>BJ5</f>
        <v>0</v>
      </c>
      <c r="AR24" s="477"/>
      <c r="AS24" s="477"/>
      <c r="AT24" s="477"/>
      <c r="AU24" s="478"/>
      <c r="AV24" s="470">
        <f>BK5</f>
        <v>10</v>
      </c>
      <c r="AW24" s="471"/>
      <c r="AX24" s="471"/>
      <c r="AY24" s="472"/>
      <c r="AZ24" s="479">
        <f>BL5</f>
        <v>52</v>
      </c>
      <c r="BA24" s="479"/>
      <c r="BB24" s="480"/>
    </row>
    <row r="25" spans="1:54" ht="12.75" customHeight="1">
      <c r="A25" s="8"/>
      <c r="B25" s="553">
        <v>2</v>
      </c>
      <c r="C25" s="553"/>
      <c r="D25" s="553"/>
      <c r="E25" s="22"/>
      <c r="F25" s="554">
        <f>BC6</f>
        <v>17</v>
      </c>
      <c r="G25" s="554"/>
      <c r="H25" s="19" t="s">
        <v>165</v>
      </c>
      <c r="I25" s="554">
        <f>BD6</f>
        <v>19</v>
      </c>
      <c r="J25" s="554"/>
      <c r="K25" s="22"/>
      <c r="L25" s="19"/>
      <c r="M25" s="112">
        <f>COUNTIF(O6:AA6,"Э")</f>
        <v>3</v>
      </c>
      <c r="N25" s="19" t="s">
        <v>165</v>
      </c>
      <c r="O25" s="112">
        <f>COUNTIF(AB6:BB6,"Э")</f>
        <v>3</v>
      </c>
      <c r="P25" s="19"/>
      <c r="Q25" s="19"/>
      <c r="R25" s="23"/>
      <c r="S25" s="556">
        <f>BF6</f>
        <v>0</v>
      </c>
      <c r="T25" s="556"/>
      <c r="U25" s="556"/>
      <c r="V25" s="556"/>
      <c r="W25" s="556">
        <f>BH6</f>
        <v>0</v>
      </c>
      <c r="X25" s="556"/>
      <c r="Y25" s="556"/>
      <c r="Z25" s="556"/>
      <c r="AA25" s="556"/>
      <c r="AB25" s="556"/>
      <c r="AC25" s="556"/>
      <c r="AD25" s="556"/>
      <c r="AE25" s="556">
        <f>BH6</f>
        <v>0</v>
      </c>
      <c r="AF25" s="556"/>
      <c r="AG25" s="556"/>
      <c r="AH25" s="556"/>
      <c r="AI25" s="556"/>
      <c r="AJ25" s="468">
        <f>BI6</f>
        <v>0</v>
      </c>
      <c r="AK25" s="469"/>
      <c r="AL25" s="469"/>
      <c r="AM25" s="469"/>
      <c r="AN25" s="469"/>
      <c r="AO25" s="469"/>
      <c r="AP25" s="469"/>
      <c r="AQ25" s="470">
        <f>BJ6</f>
        <v>0</v>
      </c>
      <c r="AR25" s="471"/>
      <c r="AS25" s="471"/>
      <c r="AT25" s="471"/>
      <c r="AU25" s="472"/>
      <c r="AV25" s="470">
        <f>BK6</f>
        <v>10</v>
      </c>
      <c r="AW25" s="471"/>
      <c r="AX25" s="471"/>
      <c r="AY25" s="472"/>
      <c r="AZ25" s="471">
        <f>BL6</f>
        <v>52</v>
      </c>
      <c r="BA25" s="471"/>
      <c r="BB25" s="473"/>
    </row>
    <row r="26" spans="1:54" ht="12.75" customHeight="1">
      <c r="A26" s="8"/>
      <c r="B26" s="553">
        <v>3</v>
      </c>
      <c r="C26" s="553"/>
      <c r="D26" s="553"/>
      <c r="E26" s="22"/>
      <c r="F26" s="554">
        <f>BC7</f>
        <v>17</v>
      </c>
      <c r="G26" s="554"/>
      <c r="H26" s="19" t="s">
        <v>165</v>
      </c>
      <c r="I26" s="554">
        <f>BD7</f>
        <v>15</v>
      </c>
      <c r="J26" s="554"/>
      <c r="K26" s="22"/>
      <c r="L26" s="19"/>
      <c r="M26" s="112">
        <f>COUNTIF(O7:AA7,"Э")</f>
        <v>3</v>
      </c>
      <c r="N26" s="19" t="s">
        <v>165</v>
      </c>
      <c r="O26" s="112">
        <f>COUNTIF(AB7:BB7,"Э")</f>
        <v>3</v>
      </c>
      <c r="P26" s="19"/>
      <c r="Q26" s="19"/>
      <c r="R26" s="23"/>
      <c r="S26" s="556">
        <f>BF7</f>
        <v>4</v>
      </c>
      <c r="T26" s="556"/>
      <c r="U26" s="556"/>
      <c r="V26" s="556"/>
      <c r="W26" s="556">
        <f>BH7</f>
        <v>0</v>
      </c>
      <c r="X26" s="556"/>
      <c r="Y26" s="556"/>
      <c r="Z26" s="556"/>
      <c r="AA26" s="556"/>
      <c r="AB26" s="556"/>
      <c r="AC26" s="556"/>
      <c r="AD26" s="556"/>
      <c r="AE26" s="556">
        <f>BH7</f>
        <v>0</v>
      </c>
      <c r="AF26" s="556"/>
      <c r="AG26" s="556"/>
      <c r="AH26" s="556"/>
      <c r="AI26" s="556"/>
      <c r="AJ26" s="468">
        <f>BI7</f>
        <v>0</v>
      </c>
      <c r="AK26" s="469"/>
      <c r="AL26" s="469"/>
      <c r="AM26" s="469"/>
      <c r="AN26" s="469"/>
      <c r="AO26" s="469"/>
      <c r="AP26" s="469"/>
      <c r="AQ26" s="470">
        <f>BJ7</f>
        <v>1</v>
      </c>
      <c r="AR26" s="471"/>
      <c r="AS26" s="471"/>
      <c r="AT26" s="471"/>
      <c r="AU26" s="472"/>
      <c r="AV26" s="470">
        <f>BK7</f>
        <v>9</v>
      </c>
      <c r="AW26" s="471"/>
      <c r="AX26" s="471"/>
      <c r="AY26" s="472"/>
      <c r="AZ26" s="471">
        <f>BL7</f>
        <v>52</v>
      </c>
      <c r="BA26" s="471"/>
      <c r="BB26" s="473"/>
    </row>
    <row r="27" spans="1:54" ht="12.75" customHeight="1" thickBot="1">
      <c r="A27" s="8"/>
      <c r="B27" s="553">
        <v>4</v>
      </c>
      <c r="C27" s="553"/>
      <c r="D27" s="553"/>
      <c r="E27" s="22"/>
      <c r="F27" s="554">
        <f>BC8</f>
        <v>15</v>
      </c>
      <c r="G27" s="554"/>
      <c r="H27" s="19" t="s">
        <v>165</v>
      </c>
      <c r="I27" s="554">
        <f>BD8</f>
        <v>11</v>
      </c>
      <c r="J27" s="554"/>
      <c r="K27" s="22"/>
      <c r="L27" s="19"/>
      <c r="M27" s="381">
        <f>COUNTIF(O8:AA8,"Э")</f>
        <v>2</v>
      </c>
      <c r="N27" s="19" t="s">
        <v>165</v>
      </c>
      <c r="O27" s="112">
        <f>COUNTIF(AB8:BB8,"Э")</f>
        <v>2</v>
      </c>
      <c r="P27" s="19"/>
      <c r="Q27" s="19"/>
      <c r="R27" s="23"/>
      <c r="S27" s="556">
        <f>BF8</f>
        <v>0</v>
      </c>
      <c r="T27" s="556"/>
      <c r="U27" s="556"/>
      <c r="V27" s="556"/>
      <c r="W27" s="556">
        <f>BH8</f>
        <v>4</v>
      </c>
      <c r="X27" s="556"/>
      <c r="Y27" s="556"/>
      <c r="Z27" s="556"/>
      <c r="AA27" s="556"/>
      <c r="AB27" s="556"/>
      <c r="AC27" s="556"/>
      <c r="AD27" s="556"/>
      <c r="AE27" s="556">
        <f>BH8</f>
        <v>4</v>
      </c>
      <c r="AF27" s="556"/>
      <c r="AG27" s="556"/>
      <c r="AH27" s="556"/>
      <c r="AI27" s="556"/>
      <c r="AJ27" s="468">
        <f>BI8</f>
        <v>4</v>
      </c>
      <c r="AK27" s="469"/>
      <c r="AL27" s="469"/>
      <c r="AM27" s="469"/>
      <c r="AN27" s="469"/>
      <c r="AO27" s="469"/>
      <c r="AP27" s="469"/>
      <c r="AQ27" s="470">
        <f>BJ8</f>
        <v>1</v>
      </c>
      <c r="AR27" s="471"/>
      <c r="AS27" s="471"/>
      <c r="AT27" s="471"/>
      <c r="AU27" s="472"/>
      <c r="AV27" s="470">
        <f>BK8</f>
        <v>9</v>
      </c>
      <c r="AW27" s="471"/>
      <c r="AX27" s="471"/>
      <c r="AY27" s="472"/>
      <c r="AZ27" s="471">
        <f>BL8</f>
        <v>52</v>
      </c>
      <c r="BA27" s="471"/>
      <c r="BB27" s="473"/>
    </row>
    <row r="28" spans="1:54" ht="14.25" thickBot="1">
      <c r="A28" s="8"/>
      <c r="B28" s="555" t="s">
        <v>80</v>
      </c>
      <c r="C28" s="555"/>
      <c r="D28" s="555"/>
      <c r="E28" s="519">
        <f>SUM(F24:G27,I24:J27)</f>
        <v>130</v>
      </c>
      <c r="F28" s="519"/>
      <c r="G28" s="519"/>
      <c r="H28" s="519"/>
      <c r="I28" s="519"/>
      <c r="J28" s="519"/>
      <c r="K28" s="24"/>
      <c r="L28" s="25"/>
      <c r="M28" s="523">
        <f>SUM(M24:M27,O24:O27)</f>
        <v>22</v>
      </c>
      <c r="N28" s="523"/>
      <c r="O28" s="523"/>
      <c r="P28" s="25"/>
      <c r="Q28" s="524"/>
      <c r="R28" s="524"/>
      <c r="S28" s="519">
        <f>SUM(S24:V27)</f>
        <v>4</v>
      </c>
      <c r="T28" s="519"/>
      <c r="U28" s="519"/>
      <c r="V28" s="519"/>
      <c r="W28" s="519">
        <f>SUM(W24:AD27)</f>
        <v>4</v>
      </c>
      <c r="X28" s="519"/>
      <c r="Y28" s="519"/>
      <c r="Z28" s="519"/>
      <c r="AA28" s="519"/>
      <c r="AB28" s="519"/>
      <c r="AC28" s="519"/>
      <c r="AD28" s="519"/>
      <c r="AE28" s="519">
        <f>SUM(AE24:AI27)</f>
        <v>4</v>
      </c>
      <c r="AF28" s="519"/>
      <c r="AG28" s="519"/>
      <c r="AH28" s="519"/>
      <c r="AI28" s="519"/>
      <c r="AJ28" s="525">
        <f>SUM(AJ24:AP27)</f>
        <v>4</v>
      </c>
      <c r="AK28" s="526"/>
      <c r="AL28" s="526"/>
      <c r="AM28" s="526"/>
      <c r="AN28" s="526"/>
      <c r="AO28" s="526"/>
      <c r="AP28" s="526"/>
      <c r="AQ28" s="527">
        <f>SUM(AQ24:AU27)</f>
        <v>2</v>
      </c>
      <c r="AR28" s="528"/>
      <c r="AS28" s="528"/>
      <c r="AT28" s="528"/>
      <c r="AU28" s="529"/>
      <c r="AV28" s="528">
        <f>SUM(AV24:AY27)</f>
        <v>38</v>
      </c>
      <c r="AW28" s="528"/>
      <c r="AX28" s="528"/>
      <c r="AY28" s="528"/>
      <c r="AZ28" s="530">
        <f>SUM(AZ24:BB27)</f>
        <v>208</v>
      </c>
      <c r="BA28" s="531"/>
      <c r="BB28" s="532"/>
    </row>
    <row r="29" ht="13.5" thickBot="1">
      <c r="A29" s="8"/>
    </row>
    <row r="30" spans="1:54" ht="13.5" customHeight="1" thickBot="1">
      <c r="A30" s="8"/>
      <c r="B30" s="521" t="s">
        <v>81</v>
      </c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0" t="s">
        <v>82</v>
      </c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21" t="s">
        <v>83</v>
      </c>
      <c r="AA30" s="521"/>
      <c r="AB30" s="521"/>
      <c r="AC30" s="521"/>
      <c r="AD30" s="521"/>
      <c r="AE30" s="521"/>
      <c r="AF30" s="521"/>
      <c r="AG30" s="521"/>
      <c r="AH30" s="521"/>
      <c r="AI30" s="521"/>
      <c r="AJ30" s="521"/>
      <c r="AK30" s="521"/>
      <c r="AL30" s="521"/>
      <c r="AM30" s="522" t="s">
        <v>129</v>
      </c>
      <c r="AN30" s="522"/>
      <c r="AO30" s="522"/>
      <c r="AP30" s="522"/>
      <c r="AQ30" s="522"/>
      <c r="AR30" s="522"/>
      <c r="AS30" s="522"/>
      <c r="AT30" s="522"/>
      <c r="AU30" s="522"/>
      <c r="AV30" s="522"/>
      <c r="AW30" s="522"/>
      <c r="AX30" s="522"/>
      <c r="AY30" s="522"/>
      <c r="AZ30" s="522"/>
      <c r="BA30" s="522"/>
      <c r="BB30" s="26"/>
    </row>
    <row r="31" spans="1:54" ht="13.5" customHeight="1" thickBot="1">
      <c r="A31" s="8"/>
      <c r="B31" s="514" t="s">
        <v>84</v>
      </c>
      <c r="C31" s="514"/>
      <c r="D31" s="514"/>
      <c r="E31" s="514"/>
      <c r="F31" s="514"/>
      <c r="G31" s="514"/>
      <c r="H31" s="514"/>
      <c r="I31" s="46" t="s">
        <v>85</v>
      </c>
      <c r="J31" s="42"/>
      <c r="K31" s="41" t="s">
        <v>86</v>
      </c>
      <c r="L31" s="42"/>
      <c r="M31" s="43"/>
      <c r="N31" s="44" t="s">
        <v>84</v>
      </c>
      <c r="O31" s="45"/>
      <c r="P31" s="45"/>
      <c r="Q31" s="45"/>
      <c r="R31" s="45"/>
      <c r="S31" s="45"/>
      <c r="T31" s="45"/>
      <c r="U31" s="45"/>
      <c r="V31" s="514" t="s">
        <v>85</v>
      </c>
      <c r="W31" s="514"/>
      <c r="X31" s="27" t="s">
        <v>86</v>
      </c>
      <c r="Y31" s="28"/>
      <c r="Z31" s="534" t="s">
        <v>3</v>
      </c>
      <c r="AA31" s="534"/>
      <c r="AB31" s="534"/>
      <c r="AC31" s="534"/>
      <c r="AD31" s="534"/>
      <c r="AE31" s="534"/>
      <c r="AF31" s="534"/>
      <c r="AG31" s="534"/>
      <c r="AH31" s="534"/>
      <c r="AI31" s="514" t="s">
        <v>85</v>
      </c>
      <c r="AJ31" s="514"/>
      <c r="AK31" s="535" t="s">
        <v>24</v>
      </c>
      <c r="AL31" s="535"/>
      <c r="AM31" s="533" t="s">
        <v>78</v>
      </c>
      <c r="AN31" s="533"/>
      <c r="AO31" s="533"/>
      <c r="AP31" s="533"/>
      <c r="AQ31" s="533"/>
      <c r="AR31" s="533"/>
      <c r="AS31" s="533"/>
      <c r="AT31" s="533"/>
      <c r="AU31" s="533"/>
      <c r="AV31" s="533"/>
      <c r="AW31" s="533"/>
      <c r="AX31" s="533"/>
      <c r="AY31" s="533"/>
      <c r="AZ31" s="533"/>
      <c r="BA31" s="533"/>
      <c r="BB31" s="533"/>
    </row>
    <row r="32" spans="1:54" s="30" customFormat="1" ht="90.75" customHeight="1" thickBot="1">
      <c r="A32" s="29"/>
      <c r="B32" s="515" t="s">
        <v>285</v>
      </c>
      <c r="C32" s="516"/>
      <c r="D32" s="516"/>
      <c r="E32" s="516"/>
      <c r="F32" s="516"/>
      <c r="G32" s="516"/>
      <c r="H32" s="516"/>
      <c r="I32" s="516">
        <v>6</v>
      </c>
      <c r="J32" s="516"/>
      <c r="K32" s="516">
        <v>4</v>
      </c>
      <c r="L32" s="516"/>
      <c r="M32" s="518" t="s">
        <v>286</v>
      </c>
      <c r="N32" s="518"/>
      <c r="O32" s="518"/>
      <c r="P32" s="518"/>
      <c r="Q32" s="518"/>
      <c r="R32" s="518"/>
      <c r="S32" s="518"/>
      <c r="T32" s="518"/>
      <c r="U32" s="518"/>
      <c r="V32" s="517">
        <v>8</v>
      </c>
      <c r="W32" s="517"/>
      <c r="X32" s="506">
        <v>4</v>
      </c>
      <c r="Y32" s="506"/>
      <c r="Z32" s="545" t="s">
        <v>268</v>
      </c>
      <c r="AA32" s="546"/>
      <c r="AB32" s="546"/>
      <c r="AC32" s="546"/>
      <c r="AD32" s="546"/>
      <c r="AE32" s="546"/>
      <c r="AF32" s="546"/>
      <c r="AG32" s="546"/>
      <c r="AH32" s="547"/>
      <c r="AI32" s="548">
        <v>7</v>
      </c>
      <c r="AJ32" s="548"/>
      <c r="AK32" s="549">
        <v>3</v>
      </c>
      <c r="AL32" s="549"/>
      <c r="AM32" s="536" t="s">
        <v>219</v>
      </c>
      <c r="AN32" s="537"/>
      <c r="AO32" s="537"/>
      <c r="AP32" s="537"/>
      <c r="AQ32" s="537"/>
      <c r="AR32" s="537"/>
      <c r="AS32" s="537"/>
      <c r="AT32" s="537"/>
      <c r="AU32" s="537"/>
      <c r="AV32" s="537"/>
      <c r="AW32" s="537"/>
      <c r="AX32" s="537"/>
      <c r="AY32" s="537"/>
      <c r="AZ32" s="537"/>
      <c r="BA32" s="537"/>
      <c r="BB32" s="538"/>
    </row>
    <row r="33" spans="1:54" s="30" customFormat="1" ht="40.5" customHeight="1" thickBot="1">
      <c r="A33" s="29"/>
      <c r="B33" s="513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5" t="s">
        <v>218</v>
      </c>
      <c r="N33" s="505"/>
      <c r="O33" s="505"/>
      <c r="P33" s="505"/>
      <c r="Q33" s="505"/>
      <c r="R33" s="505"/>
      <c r="S33" s="505"/>
      <c r="T33" s="505"/>
      <c r="U33" s="505"/>
      <c r="V33" s="497">
        <v>8</v>
      </c>
      <c r="W33" s="497"/>
      <c r="X33" s="498">
        <v>4</v>
      </c>
      <c r="Y33" s="498"/>
      <c r="Z33" s="508"/>
      <c r="AA33" s="508"/>
      <c r="AB33" s="508"/>
      <c r="AC33" s="508"/>
      <c r="AD33" s="508"/>
      <c r="AE33" s="508"/>
      <c r="AF33" s="508"/>
      <c r="AG33" s="508"/>
      <c r="AH33" s="508"/>
      <c r="AI33" s="509"/>
      <c r="AJ33" s="509"/>
      <c r="AK33" s="510"/>
      <c r="AL33" s="511"/>
      <c r="AM33" s="539"/>
      <c r="AN33" s="540"/>
      <c r="AO33" s="540"/>
      <c r="AP33" s="540"/>
      <c r="AQ33" s="540"/>
      <c r="AR33" s="540"/>
      <c r="AS33" s="540"/>
      <c r="AT33" s="540"/>
      <c r="AU33" s="540"/>
      <c r="AV33" s="540"/>
      <c r="AW33" s="540"/>
      <c r="AX33" s="540"/>
      <c r="AY33" s="540"/>
      <c r="AZ33" s="540"/>
      <c r="BA33" s="540"/>
      <c r="BB33" s="541"/>
    </row>
    <row r="34" spans="1:54" s="30" customFormat="1" ht="40.5" customHeight="1" thickBot="1">
      <c r="A34" s="29"/>
      <c r="B34" s="499"/>
      <c r="C34" s="500"/>
      <c r="D34" s="500"/>
      <c r="E34" s="500"/>
      <c r="F34" s="500"/>
      <c r="G34" s="500"/>
      <c r="H34" s="501"/>
      <c r="I34" s="244"/>
      <c r="J34" s="245"/>
      <c r="K34" s="244"/>
      <c r="L34" s="245"/>
      <c r="M34" s="502"/>
      <c r="N34" s="502"/>
      <c r="O34" s="502"/>
      <c r="P34" s="502"/>
      <c r="Q34" s="502"/>
      <c r="R34" s="502"/>
      <c r="S34" s="502"/>
      <c r="T34" s="502"/>
      <c r="U34" s="502"/>
      <c r="V34" s="497"/>
      <c r="W34" s="497"/>
      <c r="X34" s="503"/>
      <c r="Y34" s="504"/>
      <c r="Z34" s="550"/>
      <c r="AA34" s="551"/>
      <c r="AB34" s="551"/>
      <c r="AC34" s="551"/>
      <c r="AD34" s="551"/>
      <c r="AE34" s="551"/>
      <c r="AF34" s="551"/>
      <c r="AG34" s="551"/>
      <c r="AH34" s="552"/>
      <c r="AI34" s="550"/>
      <c r="AJ34" s="552"/>
      <c r="AK34" s="550"/>
      <c r="AL34" s="552"/>
      <c r="AM34" s="542"/>
      <c r="AN34" s="543"/>
      <c r="AO34" s="543"/>
      <c r="AP34" s="543"/>
      <c r="AQ34" s="543"/>
      <c r="AR34" s="543"/>
      <c r="AS34" s="543"/>
      <c r="AT34" s="543"/>
      <c r="AU34" s="543"/>
      <c r="AV34" s="543"/>
      <c r="AW34" s="543"/>
      <c r="AX34" s="543"/>
      <c r="AY34" s="543"/>
      <c r="AZ34" s="543"/>
      <c r="BA34" s="543"/>
      <c r="BB34" s="544"/>
    </row>
    <row r="35" spans="1:54" ht="15">
      <c r="A35" s="8"/>
      <c r="B35" s="31"/>
      <c r="C35" s="10"/>
      <c r="D35" s="10"/>
      <c r="E35" s="10"/>
      <c r="F35" s="10"/>
      <c r="G35" s="10"/>
      <c r="H35" s="10"/>
      <c r="I35" s="32"/>
      <c r="J35" s="32"/>
      <c r="K35" s="32"/>
      <c r="L35" s="32"/>
      <c r="M35" s="10"/>
      <c r="N35" s="512" t="s">
        <v>87</v>
      </c>
      <c r="O35" s="512"/>
      <c r="P35" s="512"/>
      <c r="Q35" s="512"/>
      <c r="R35" s="512"/>
      <c r="S35" s="512"/>
      <c r="T35" s="512"/>
      <c r="U35" s="512"/>
      <c r="V35" s="512" t="s">
        <v>87</v>
      </c>
      <c r="W35" s="512"/>
      <c r="X35" s="512" t="s">
        <v>87</v>
      </c>
      <c r="Y35" s="512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512" t="s">
        <v>87</v>
      </c>
      <c r="AL35" s="512"/>
      <c r="AM35" s="33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ht="15">
      <c r="A36" s="8"/>
      <c r="B36" s="31"/>
      <c r="C36" s="345" t="s">
        <v>287</v>
      </c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6"/>
      <c r="AH36" s="346"/>
      <c r="AI36" s="346"/>
      <c r="AJ36" s="346"/>
      <c r="AK36" s="346"/>
      <c r="AL36" s="347"/>
      <c r="AM36" s="347"/>
      <c r="AN36" s="348"/>
      <c r="AO36" s="349"/>
      <c r="AP36" s="349"/>
      <c r="AQ36" s="349"/>
      <c r="AR36" s="349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ht="15">
      <c r="A37" s="8"/>
      <c r="B37" s="31"/>
      <c r="C37" s="507" t="s">
        <v>288</v>
      </c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507"/>
      <c r="AL37" s="507"/>
      <c r="AM37" s="507"/>
      <c r="AN37" s="507"/>
      <c r="AO37" s="507"/>
      <c r="AP37" s="507"/>
      <c r="AQ37" s="507"/>
      <c r="AR37" s="507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38" spans="1:54" ht="14.25">
      <c r="A38" s="8"/>
      <c r="B38" s="8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8" t="s">
        <v>88</v>
      </c>
      <c r="AT38" s="8"/>
      <c r="AU38" s="8"/>
      <c r="AV38" s="8"/>
      <c r="AW38" s="8"/>
      <c r="AX38" s="8"/>
      <c r="AY38" s="8"/>
      <c r="AZ38" s="8"/>
      <c r="BA38" s="8"/>
      <c r="BB38" s="8"/>
    </row>
    <row r="39" spans="1:54" ht="14.25">
      <c r="A39" s="8"/>
      <c r="B39" s="8"/>
      <c r="C39" s="346" t="s">
        <v>263</v>
      </c>
      <c r="D39" s="346"/>
      <c r="E39" s="346"/>
      <c r="F39" s="346"/>
      <c r="G39" s="346"/>
      <c r="H39" s="346"/>
      <c r="I39" s="346"/>
      <c r="J39" s="346"/>
      <c r="K39" s="346"/>
      <c r="L39" s="350"/>
      <c r="M39" s="350"/>
      <c r="N39" s="350"/>
      <c r="O39" s="350"/>
      <c r="P39" s="350"/>
      <c r="Q39" s="350"/>
      <c r="R39" s="350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 t="s">
        <v>38</v>
      </c>
      <c r="AK39" s="346"/>
      <c r="AL39" s="346"/>
      <c r="AM39" s="346"/>
      <c r="AN39" s="346"/>
      <c r="AO39" s="346"/>
      <c r="AP39" s="346"/>
      <c r="AQ39" s="346"/>
      <c r="AR39" s="346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1:54" ht="14.25">
      <c r="A40" s="8"/>
      <c r="B40" s="8"/>
      <c r="C40" s="346"/>
      <c r="D40" s="346"/>
      <c r="E40" s="346"/>
      <c r="F40" s="346"/>
      <c r="G40" s="346"/>
      <c r="H40" s="346"/>
      <c r="I40" s="346"/>
      <c r="J40" s="346"/>
      <c r="K40" s="346"/>
      <c r="L40" s="350"/>
      <c r="M40" s="350"/>
      <c r="N40" s="350"/>
      <c r="O40" s="350"/>
      <c r="P40" s="350"/>
      <c r="Q40" s="350"/>
      <c r="R40" s="350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54" ht="14.25">
      <c r="A41" s="8"/>
      <c r="B41" s="8"/>
      <c r="C41" s="346"/>
      <c r="D41" s="346"/>
      <c r="E41" s="346"/>
      <c r="F41" s="346"/>
      <c r="G41" s="346"/>
      <c r="H41" s="346"/>
      <c r="I41" s="346"/>
      <c r="J41" s="346"/>
      <c r="K41" s="346"/>
      <c r="L41" s="350"/>
      <c r="M41" s="350"/>
      <c r="N41" s="350"/>
      <c r="O41" s="350"/>
      <c r="P41" s="350"/>
      <c r="Q41" s="350"/>
      <c r="R41" s="350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8"/>
      <c r="AT41" s="8"/>
      <c r="AU41" s="8"/>
      <c r="AV41" s="8"/>
      <c r="AW41" s="8"/>
      <c r="AX41" s="8"/>
      <c r="AY41" s="8"/>
      <c r="AZ41" s="8"/>
      <c r="BA41" s="8"/>
      <c r="BB41" s="8"/>
    </row>
    <row r="42" spans="1:54" ht="14.25">
      <c r="A42" s="8"/>
      <c r="B42" s="8"/>
      <c r="C42" s="346"/>
      <c r="D42" s="346"/>
      <c r="E42" s="346"/>
      <c r="F42" s="346"/>
      <c r="G42" s="346"/>
      <c r="H42" s="346"/>
      <c r="I42" s="346"/>
      <c r="J42" s="346"/>
      <c r="K42" s="346"/>
      <c r="L42" s="350"/>
      <c r="M42" s="350"/>
      <c r="N42" s="350"/>
      <c r="O42" s="350"/>
      <c r="P42" s="350"/>
      <c r="Q42" s="350"/>
      <c r="R42" s="350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spans="1:54" ht="14.25">
      <c r="A43" s="8"/>
      <c r="B43" s="8"/>
      <c r="C43" s="346" t="s">
        <v>264</v>
      </c>
      <c r="D43" s="346"/>
      <c r="E43" s="346"/>
      <c r="F43" s="346"/>
      <c r="G43" s="346"/>
      <c r="H43" s="346"/>
      <c r="I43" s="346"/>
      <c r="J43" s="346"/>
      <c r="K43" s="346"/>
      <c r="L43" s="350"/>
      <c r="M43" s="350"/>
      <c r="N43" s="350"/>
      <c r="O43" s="350"/>
      <c r="P43" s="350"/>
      <c r="Q43" s="350"/>
      <c r="R43" s="350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 t="s">
        <v>265</v>
      </c>
      <c r="AK43" s="346"/>
      <c r="AL43" s="346"/>
      <c r="AM43" s="346"/>
      <c r="AN43" s="346"/>
      <c r="AO43" s="346"/>
      <c r="AP43" s="346"/>
      <c r="AQ43" s="346"/>
      <c r="AR43" s="346"/>
      <c r="AS43" s="8"/>
      <c r="AT43" s="8"/>
      <c r="AU43" s="8"/>
      <c r="AV43" s="8"/>
      <c r="AW43" s="8"/>
      <c r="AX43" s="8"/>
      <c r="AY43" s="8"/>
      <c r="AZ43" s="8"/>
      <c r="BA43" s="8"/>
      <c r="BB43" s="8"/>
    </row>
    <row r="44" spans="1:54" ht="14.25">
      <c r="A44" s="8"/>
      <c r="B44" s="8"/>
      <c r="C44" s="346"/>
      <c r="D44" s="346"/>
      <c r="E44" s="346"/>
      <c r="F44" s="346"/>
      <c r="G44" s="346"/>
      <c r="H44" s="346"/>
      <c r="I44" s="346"/>
      <c r="J44" s="346"/>
      <c r="K44" s="346"/>
      <c r="L44" s="350"/>
      <c r="M44" s="350"/>
      <c r="N44" s="350"/>
      <c r="O44" s="350"/>
      <c r="P44" s="350"/>
      <c r="Q44" s="350"/>
      <c r="R44" s="350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8"/>
      <c r="AT44" s="8"/>
      <c r="AU44" s="8"/>
      <c r="AV44" s="8"/>
      <c r="AW44" s="8"/>
      <c r="AX44" s="8"/>
      <c r="AY44" s="8"/>
      <c r="AZ44" s="8"/>
      <c r="BA44" s="8"/>
      <c r="BB44" s="8"/>
    </row>
    <row r="45" spans="1:54" ht="14.25">
      <c r="A45" s="8"/>
      <c r="B45" s="8"/>
      <c r="C45" s="346"/>
      <c r="D45" s="346"/>
      <c r="E45" s="346"/>
      <c r="F45" s="346"/>
      <c r="G45" s="346"/>
      <c r="H45" s="346"/>
      <c r="I45" s="346"/>
      <c r="J45" s="346"/>
      <c r="K45" s="346"/>
      <c r="L45" s="350"/>
      <c r="M45" s="350"/>
      <c r="N45" s="350"/>
      <c r="O45" s="350"/>
      <c r="P45" s="350"/>
      <c r="Q45" s="350"/>
      <c r="R45" s="350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8"/>
      <c r="AT45" s="8"/>
      <c r="AU45" s="8"/>
      <c r="AV45" s="8"/>
      <c r="AW45" s="8"/>
      <c r="AX45" s="8"/>
      <c r="AY45" s="8"/>
      <c r="AZ45" s="8"/>
      <c r="BA45" s="8"/>
      <c r="BB45" s="8"/>
    </row>
    <row r="46" spans="3:44" ht="14.25">
      <c r="C46" s="346"/>
      <c r="D46" s="346"/>
      <c r="E46" s="346"/>
      <c r="F46" s="346"/>
      <c r="G46" s="346"/>
      <c r="H46" s="346"/>
      <c r="I46" s="346"/>
      <c r="J46" s="346"/>
      <c r="K46" s="346"/>
      <c r="L46" s="350"/>
      <c r="M46" s="350"/>
      <c r="N46" s="350"/>
      <c r="O46" s="350"/>
      <c r="P46" s="350"/>
      <c r="Q46" s="350"/>
      <c r="R46" s="350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</row>
    <row r="47" spans="3:44" ht="14.25">
      <c r="C47" s="346" t="s">
        <v>266</v>
      </c>
      <c r="D47" s="346"/>
      <c r="E47" s="346"/>
      <c r="F47" s="346"/>
      <c r="G47" s="346"/>
      <c r="H47" s="346"/>
      <c r="I47" s="346"/>
      <c r="J47" s="346"/>
      <c r="K47" s="346"/>
      <c r="L47" s="350"/>
      <c r="M47" s="350"/>
      <c r="N47" s="350"/>
      <c r="O47" s="350"/>
      <c r="P47" s="350"/>
      <c r="Q47" s="350"/>
      <c r="R47" s="350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 t="s">
        <v>267</v>
      </c>
      <c r="AK47" s="346"/>
      <c r="AL47" s="346"/>
      <c r="AM47" s="346"/>
      <c r="AN47" s="346"/>
      <c r="AO47" s="346"/>
      <c r="AP47" s="346"/>
      <c r="AQ47" s="346"/>
      <c r="AR47" s="346"/>
    </row>
    <row r="48" spans="3:44" ht="14.25">
      <c r="C48" s="346"/>
      <c r="D48" s="346"/>
      <c r="E48" s="346"/>
      <c r="F48" s="346"/>
      <c r="G48" s="346"/>
      <c r="H48" s="346"/>
      <c r="I48" s="346"/>
      <c r="J48" s="346"/>
      <c r="K48" s="346"/>
      <c r="L48" s="350"/>
      <c r="M48" s="350"/>
      <c r="N48" s="350"/>
      <c r="O48" s="350"/>
      <c r="P48" s="350"/>
      <c r="Q48" s="350"/>
      <c r="R48" s="350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50"/>
      <c r="AQ48" s="350"/>
      <c r="AR48" s="350"/>
    </row>
    <row r="49" spans="3:44" ht="14.25">
      <c r="C49" s="346"/>
      <c r="D49" s="346"/>
      <c r="E49" s="346"/>
      <c r="F49" s="346"/>
      <c r="G49" s="346"/>
      <c r="H49" s="346"/>
      <c r="I49" s="346"/>
      <c r="J49" s="346"/>
      <c r="K49" s="346"/>
      <c r="L49" s="350"/>
      <c r="M49" s="350"/>
      <c r="N49" s="350"/>
      <c r="O49" s="350"/>
      <c r="P49" s="350"/>
      <c r="Q49" s="350"/>
      <c r="R49" s="350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50"/>
      <c r="AQ49" s="350"/>
      <c r="AR49" s="350"/>
    </row>
    <row r="50" spans="3:44" ht="14.25">
      <c r="C50" s="346"/>
      <c r="D50" s="346"/>
      <c r="E50" s="346"/>
      <c r="F50" s="346"/>
      <c r="G50" s="346"/>
      <c r="H50" s="346"/>
      <c r="I50" s="346"/>
      <c r="J50" s="346"/>
      <c r="K50" s="346"/>
      <c r="L50" s="350"/>
      <c r="M50" s="350"/>
      <c r="N50" s="350"/>
      <c r="O50" s="350"/>
      <c r="P50" s="350"/>
      <c r="Q50" s="350"/>
      <c r="R50" s="350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6"/>
      <c r="AO50" s="346"/>
      <c r="AP50" s="350"/>
      <c r="AQ50" s="350"/>
      <c r="AR50" s="350"/>
    </row>
    <row r="51" spans="3:44" ht="14.25">
      <c r="C51" s="346" t="s">
        <v>89</v>
      </c>
      <c r="D51" s="346"/>
      <c r="E51" s="346"/>
      <c r="F51" s="346"/>
      <c r="G51" s="346"/>
      <c r="H51" s="346"/>
      <c r="I51" s="346"/>
      <c r="J51" s="346"/>
      <c r="K51" s="346"/>
      <c r="L51" s="350"/>
      <c r="M51" s="350"/>
      <c r="N51" s="350"/>
      <c r="O51" s="350"/>
      <c r="P51" s="350"/>
      <c r="Q51" s="350"/>
      <c r="R51" s="350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 t="s">
        <v>220</v>
      </c>
      <c r="AK51" s="346"/>
      <c r="AL51" s="346"/>
      <c r="AM51" s="346"/>
      <c r="AN51" s="346"/>
      <c r="AO51" s="346"/>
      <c r="AP51" s="350"/>
      <c r="AQ51" s="350"/>
      <c r="AR51" s="350"/>
    </row>
    <row r="52" spans="3:44" ht="14.25">
      <c r="C52" s="346"/>
      <c r="D52" s="346"/>
      <c r="E52" s="346"/>
      <c r="F52" s="346"/>
      <c r="G52" s="346"/>
      <c r="H52" s="346"/>
      <c r="I52" s="346"/>
      <c r="J52" s="346"/>
      <c r="K52" s="346"/>
      <c r="L52" s="350"/>
      <c r="M52" s="350"/>
      <c r="N52" s="350"/>
      <c r="O52" s="350"/>
      <c r="P52" s="350"/>
      <c r="Q52" s="350"/>
      <c r="R52" s="350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50"/>
      <c r="AQ52" s="350"/>
      <c r="AR52" s="350"/>
    </row>
    <row r="53" spans="3:44" ht="14.25">
      <c r="C53" s="346"/>
      <c r="D53" s="346"/>
      <c r="E53" s="346"/>
      <c r="F53" s="346"/>
      <c r="G53" s="346"/>
      <c r="H53" s="346"/>
      <c r="I53" s="346"/>
      <c r="J53" s="346"/>
      <c r="K53" s="346"/>
      <c r="L53" s="350"/>
      <c r="M53" s="350"/>
      <c r="N53" s="350"/>
      <c r="O53" s="350"/>
      <c r="P53" s="350"/>
      <c r="Q53" s="350"/>
      <c r="R53" s="350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50"/>
      <c r="AQ53" s="350"/>
      <c r="AR53" s="350"/>
    </row>
    <row r="54" spans="3:44" ht="14.25">
      <c r="C54" s="346"/>
      <c r="D54" s="346"/>
      <c r="E54" s="346"/>
      <c r="F54" s="346"/>
      <c r="G54" s="346"/>
      <c r="H54" s="346"/>
      <c r="I54" s="346"/>
      <c r="J54" s="346"/>
      <c r="K54" s="346"/>
      <c r="L54" s="350"/>
      <c r="M54" s="350"/>
      <c r="N54" s="350"/>
      <c r="O54" s="350"/>
      <c r="P54" s="350"/>
      <c r="Q54" s="350"/>
      <c r="R54" s="350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50"/>
      <c r="AQ54" s="350"/>
      <c r="AR54" s="350"/>
    </row>
    <row r="55" spans="3:44" ht="14.25">
      <c r="C55" s="346" t="s">
        <v>39</v>
      </c>
      <c r="D55" s="346"/>
      <c r="E55" s="346"/>
      <c r="F55" s="346"/>
      <c r="G55" s="346"/>
      <c r="H55" s="346"/>
      <c r="I55" s="346"/>
      <c r="J55" s="346"/>
      <c r="K55" s="346"/>
      <c r="L55" s="350"/>
      <c r="M55" s="350"/>
      <c r="N55" s="350"/>
      <c r="O55" s="350"/>
      <c r="P55" s="350"/>
      <c r="Q55" s="350"/>
      <c r="R55" s="350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 t="s">
        <v>221</v>
      </c>
      <c r="AK55" s="346"/>
      <c r="AL55" s="346"/>
      <c r="AM55" s="346"/>
      <c r="AN55" s="346"/>
      <c r="AO55" s="346"/>
      <c r="AP55" s="350"/>
      <c r="AQ55" s="350"/>
      <c r="AR55" s="350"/>
    </row>
  </sheetData>
  <sheetProtection selectLockedCells="1" selectUnlockedCells="1"/>
  <mergeCells count="125">
    <mergeCell ref="W22:AD22"/>
    <mergeCell ref="B22:D23"/>
    <mergeCell ref="S3:W3"/>
    <mergeCell ref="X3:AA3"/>
    <mergeCell ref="BM3:BM4"/>
    <mergeCell ref="AX3:BB3"/>
    <mergeCell ref="BC3:BD3"/>
    <mergeCell ref="F24:G24"/>
    <mergeCell ref="I24:J24"/>
    <mergeCell ref="B12:L12"/>
    <mergeCell ref="B20:AX20"/>
    <mergeCell ref="S22:V22"/>
    <mergeCell ref="S23:V23"/>
    <mergeCell ref="W23:AD23"/>
    <mergeCell ref="B2:BB2"/>
    <mergeCell ref="C3:F3"/>
    <mergeCell ref="G3:J3"/>
    <mergeCell ref="K3:N3"/>
    <mergeCell ref="O3:R3"/>
    <mergeCell ref="AG3:AJ3"/>
    <mergeCell ref="AK3:AO3"/>
    <mergeCell ref="AT3:AW3"/>
    <mergeCell ref="F25:G25"/>
    <mergeCell ref="I25:J25"/>
    <mergeCell ref="AP3:AS3"/>
    <mergeCell ref="AE24:AI24"/>
    <mergeCell ref="W24:AD24"/>
    <mergeCell ref="E22:J22"/>
    <mergeCell ref="K22:R22"/>
    <mergeCell ref="AE22:AI23"/>
    <mergeCell ref="E23:J23"/>
    <mergeCell ref="K23:R23"/>
    <mergeCell ref="S24:V24"/>
    <mergeCell ref="AB3:AF3"/>
    <mergeCell ref="B26:D26"/>
    <mergeCell ref="F26:G26"/>
    <mergeCell ref="I26:J26"/>
    <mergeCell ref="S26:V26"/>
    <mergeCell ref="W25:AD25"/>
    <mergeCell ref="AE25:AI25"/>
    <mergeCell ref="B24:D24"/>
    <mergeCell ref="B25:D25"/>
    <mergeCell ref="S25:V25"/>
    <mergeCell ref="W26:AD26"/>
    <mergeCell ref="AE26:AI26"/>
    <mergeCell ref="W27:AD27"/>
    <mergeCell ref="S28:V28"/>
    <mergeCell ref="W28:AD28"/>
    <mergeCell ref="S27:V27"/>
    <mergeCell ref="AK34:AL34"/>
    <mergeCell ref="B27:D27"/>
    <mergeCell ref="F27:G27"/>
    <mergeCell ref="I27:J27"/>
    <mergeCell ref="B30:L30"/>
    <mergeCell ref="B28:D28"/>
    <mergeCell ref="E28:J28"/>
    <mergeCell ref="AE27:AI27"/>
    <mergeCell ref="AM31:BB31"/>
    <mergeCell ref="Z31:AH31"/>
    <mergeCell ref="AI31:AJ31"/>
    <mergeCell ref="AK31:AL31"/>
    <mergeCell ref="AM32:BB34"/>
    <mergeCell ref="Z32:AH32"/>
    <mergeCell ref="AI32:AJ32"/>
    <mergeCell ref="AK32:AL32"/>
    <mergeCell ref="Z34:AH34"/>
    <mergeCell ref="AI34:AJ34"/>
    <mergeCell ref="AE28:AI28"/>
    <mergeCell ref="M30:Y30"/>
    <mergeCell ref="Z30:AL30"/>
    <mergeCell ref="AM30:BA30"/>
    <mergeCell ref="M28:O28"/>
    <mergeCell ref="Q28:R28"/>
    <mergeCell ref="AJ28:AP28"/>
    <mergeCell ref="AQ28:AU28"/>
    <mergeCell ref="AV28:AY28"/>
    <mergeCell ref="AZ28:BB28"/>
    <mergeCell ref="V31:W31"/>
    <mergeCell ref="B31:H31"/>
    <mergeCell ref="B32:H32"/>
    <mergeCell ref="I32:J32"/>
    <mergeCell ref="K32:L32"/>
    <mergeCell ref="V32:W32"/>
    <mergeCell ref="M32:U32"/>
    <mergeCell ref="X32:Y32"/>
    <mergeCell ref="C37:AR37"/>
    <mergeCell ref="Z33:AH33"/>
    <mergeCell ref="AI33:AJ33"/>
    <mergeCell ref="AK33:AL33"/>
    <mergeCell ref="N35:U35"/>
    <mergeCell ref="V35:W35"/>
    <mergeCell ref="X35:Y35"/>
    <mergeCell ref="B33:H33"/>
    <mergeCell ref="AK35:AL35"/>
    <mergeCell ref="V33:W33"/>
    <mergeCell ref="X33:Y33"/>
    <mergeCell ref="B34:H34"/>
    <mergeCell ref="M34:U34"/>
    <mergeCell ref="V34:W34"/>
    <mergeCell ref="X34:Y34"/>
    <mergeCell ref="I33:J33"/>
    <mergeCell ref="K33:L33"/>
    <mergeCell ref="M33:U33"/>
    <mergeCell ref="AV22:AY22"/>
    <mergeCell ref="AZ22:BB22"/>
    <mergeCell ref="AJ23:AP23"/>
    <mergeCell ref="AV23:BB23"/>
    <mergeCell ref="AJ22:AP22"/>
    <mergeCell ref="AQ22:AU23"/>
    <mergeCell ref="AJ25:AP25"/>
    <mergeCell ref="AQ25:AU25"/>
    <mergeCell ref="AV25:AY25"/>
    <mergeCell ref="AZ25:BB25"/>
    <mergeCell ref="AJ24:AP24"/>
    <mergeCell ref="AQ24:AU24"/>
    <mergeCell ref="AV24:AY24"/>
    <mergeCell ref="AZ24:BB24"/>
    <mergeCell ref="AJ27:AP27"/>
    <mergeCell ref="AQ27:AU27"/>
    <mergeCell ref="AV27:AY27"/>
    <mergeCell ref="AZ27:BB27"/>
    <mergeCell ref="AJ26:AP26"/>
    <mergeCell ref="AQ26:AU26"/>
    <mergeCell ref="AV26:AY26"/>
    <mergeCell ref="AZ26:BB26"/>
  </mergeCells>
  <printOptions/>
  <pageMargins left="0.7875" right="0.7875" top="1.025" bottom="1.025" header="0.7875" footer="0.7875"/>
  <pageSetup horizontalDpi="300" verticalDpi="300" orientation="portrait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DecMatInf</cp:lastModifiedBy>
  <cp:lastPrinted>2015-07-01T02:32:43Z</cp:lastPrinted>
  <dcterms:created xsi:type="dcterms:W3CDTF">2011-05-10T21:38:52Z</dcterms:created>
  <dcterms:modified xsi:type="dcterms:W3CDTF">2018-11-29T06:49:40Z</dcterms:modified>
  <cp:category/>
  <cp:version/>
  <cp:contentType/>
  <cp:contentStatus/>
</cp:coreProperties>
</file>